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D:\iCloudDrive\Status LLC\"/>
    </mc:Choice>
  </mc:AlternateContent>
  <xr:revisionPtr revIDLastSave="0" documentId="13_ncr:1_{7111A389-C465-4401-BADA-C4DD664B5FAA}" xr6:coauthVersionLast="47" xr6:coauthVersionMax="47" xr10:uidLastSave="{00000000-0000-0000-0000-000000000000}"/>
  <bookViews>
    <workbookView xWindow="-120" yWindow="-120" windowWidth="29040" windowHeight="15840" tabRatio="500" activeTab="1" xr2:uid="{00000000-000D-0000-FFFF-FFFF00000000}"/>
  </bookViews>
  <sheets>
    <sheet name="Рубли" sheetId="1" r:id="rId1"/>
    <sheet name="Тенге" sheetId="2" r:id="rId2"/>
    <sheet name="Доллары США" sheetId="3" r:id="rId3"/>
    <sheet name="Сом" sheetId="4" r:id="rId4"/>
  </sheets>
  <definedNames>
    <definedName name="_xlnm.Print_Area" localSheetId="0">Рубли!#REF!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P147" i="2" l="1"/>
  <c r="P146" i="2"/>
  <c r="P118" i="2"/>
  <c r="P119" i="2"/>
  <c r="P120" i="2"/>
  <c r="P121" i="2"/>
  <c r="P122" i="2"/>
  <c r="P123" i="2"/>
  <c r="P117" i="2"/>
  <c r="P83" i="2"/>
  <c r="P50" i="2"/>
  <c r="P51" i="2"/>
  <c r="P52" i="2"/>
  <c r="P53" i="2"/>
  <c r="P54" i="2"/>
  <c r="P55" i="2"/>
  <c r="P49" i="2"/>
  <c r="P17" i="2"/>
  <c r="P18" i="2"/>
  <c r="P19" i="2"/>
  <c r="P20" i="2"/>
  <c r="P21" i="2"/>
  <c r="P22" i="2"/>
  <c r="P16" i="2"/>
  <c r="S147" i="1"/>
  <c r="S146" i="1"/>
  <c r="S118" i="1"/>
  <c r="S119" i="1"/>
  <c r="S120" i="1"/>
  <c r="S121" i="1"/>
  <c r="S122" i="1"/>
  <c r="S123" i="1"/>
  <c r="S117" i="1"/>
  <c r="S50" i="1"/>
  <c r="S51" i="1"/>
  <c r="S52" i="1"/>
  <c r="S53" i="1"/>
  <c r="S54" i="1"/>
  <c r="S55" i="1"/>
  <c r="S49" i="1"/>
  <c r="S17" i="1"/>
  <c r="S18" i="1"/>
  <c r="S19" i="1"/>
  <c r="S20" i="1"/>
  <c r="S21" i="1"/>
  <c r="S22" i="1"/>
  <c r="S16" i="1"/>
  <c r="M169" i="4" l="1"/>
  <c r="M168" i="4"/>
  <c r="M167" i="4"/>
  <c r="AA167" i="4" s="1"/>
  <c r="M166" i="4"/>
  <c r="AA166" i="4" s="1"/>
  <c r="M165" i="4"/>
  <c r="AA165" i="4" s="1"/>
  <c r="M164" i="4"/>
  <c r="M162" i="4"/>
  <c r="M161" i="4"/>
  <c r="M160" i="4"/>
  <c r="AA160" i="4" s="1"/>
  <c r="M159" i="4"/>
  <c r="AA159" i="4" s="1"/>
  <c r="M158" i="4"/>
  <c r="M157" i="4"/>
  <c r="M153" i="4"/>
  <c r="AA153" i="4" s="1"/>
  <c r="M152" i="4"/>
  <c r="M150" i="4"/>
  <c r="AA150" i="4" s="1"/>
  <c r="M149" i="4"/>
  <c r="AA149" i="4" s="1"/>
  <c r="M147" i="4"/>
  <c r="AA147" i="4" s="1"/>
  <c r="M146" i="4"/>
  <c r="M144" i="4"/>
  <c r="M143" i="4"/>
  <c r="AA143" i="4" s="1"/>
  <c r="M139" i="4"/>
  <c r="AA139" i="4" s="1"/>
  <c r="M138" i="4"/>
  <c r="AA138" i="4" s="1"/>
  <c r="M137" i="4"/>
  <c r="AA137" i="4" s="1"/>
  <c r="M136" i="4"/>
  <c r="AA136" i="4" s="1"/>
  <c r="M135" i="4"/>
  <c r="M134" i="4"/>
  <c r="AA134" i="4" s="1"/>
  <c r="M133" i="4"/>
  <c r="AA133" i="4" s="1"/>
  <c r="M131" i="4"/>
  <c r="AA131" i="4" s="1"/>
  <c r="M130" i="4"/>
  <c r="AA130" i="4" s="1"/>
  <c r="M129" i="4"/>
  <c r="AA129" i="4" s="1"/>
  <c r="M128" i="4"/>
  <c r="M127" i="4"/>
  <c r="AA127" i="4" s="1"/>
  <c r="M126" i="4"/>
  <c r="AA126" i="4" s="1"/>
  <c r="M125" i="4"/>
  <c r="AA125" i="4" s="1"/>
  <c r="M123" i="4"/>
  <c r="AA123" i="4" s="1"/>
  <c r="M122" i="4"/>
  <c r="AA122" i="4" s="1"/>
  <c r="M121" i="4"/>
  <c r="M120" i="4"/>
  <c r="M119" i="4"/>
  <c r="AA119" i="4" s="1"/>
  <c r="M118" i="4"/>
  <c r="AA118" i="4" s="1"/>
  <c r="M117" i="4"/>
  <c r="AA117" i="4" s="1"/>
  <c r="M115" i="4"/>
  <c r="AA115" i="4" s="1"/>
  <c r="M114" i="4"/>
  <c r="M113" i="4"/>
  <c r="AA113" i="4" s="1"/>
  <c r="M112" i="4"/>
  <c r="AA112" i="4" s="1"/>
  <c r="M111" i="4"/>
  <c r="AA111" i="4" s="1"/>
  <c r="M110" i="4"/>
  <c r="AA110" i="4" s="1"/>
  <c r="M109" i="4"/>
  <c r="AA109" i="4" s="1"/>
  <c r="M105" i="4"/>
  <c r="M104" i="4"/>
  <c r="M103" i="4"/>
  <c r="AA103" i="4" s="1"/>
  <c r="M102" i="4"/>
  <c r="AA102" i="4" s="1"/>
  <c r="M101" i="4"/>
  <c r="AA101" i="4" s="1"/>
  <c r="M100" i="4"/>
  <c r="M99" i="4"/>
  <c r="M97" i="4"/>
  <c r="AA97" i="4" s="1"/>
  <c r="M96" i="4"/>
  <c r="AA96" i="4" s="1"/>
  <c r="M95" i="4"/>
  <c r="AA95" i="4" s="1"/>
  <c r="M94" i="4"/>
  <c r="AA94" i="4" s="1"/>
  <c r="M93" i="4"/>
  <c r="AA93" i="4" s="1"/>
  <c r="M92" i="4"/>
  <c r="M91" i="4"/>
  <c r="AA91" i="4" s="1"/>
  <c r="M89" i="4"/>
  <c r="AA89" i="4" s="1"/>
  <c r="M88" i="4"/>
  <c r="AA88" i="4" s="1"/>
  <c r="M87" i="4"/>
  <c r="AA87" i="4" s="1"/>
  <c r="M86" i="4"/>
  <c r="M85" i="4"/>
  <c r="M84" i="4"/>
  <c r="AA84" i="4" s="1"/>
  <c r="M83" i="4"/>
  <c r="AA83" i="4" s="1"/>
  <c r="M81" i="4"/>
  <c r="AA81" i="4" s="1"/>
  <c r="M80" i="4"/>
  <c r="AA80" i="4" s="1"/>
  <c r="M79" i="4"/>
  <c r="AA79" i="4" s="1"/>
  <c r="M78" i="4"/>
  <c r="M77" i="4"/>
  <c r="AA77" i="4" s="1"/>
  <c r="M76" i="4"/>
  <c r="AA76" i="4" s="1"/>
  <c r="M75" i="4"/>
  <c r="AA75" i="4" s="1"/>
  <c r="M71" i="4"/>
  <c r="AA71" i="4" s="1"/>
  <c r="M70" i="4"/>
  <c r="AA70" i="4" s="1"/>
  <c r="M69" i="4"/>
  <c r="M68" i="4"/>
  <c r="AA68" i="4" s="1"/>
  <c r="M67" i="4"/>
  <c r="AA67" i="4" s="1"/>
  <c r="M66" i="4"/>
  <c r="M65" i="4"/>
  <c r="AA65" i="4" s="1"/>
  <c r="M63" i="4"/>
  <c r="AA63" i="4" s="1"/>
  <c r="M62" i="4"/>
  <c r="M61" i="4"/>
  <c r="AA61" i="4" s="1"/>
  <c r="M60" i="4"/>
  <c r="AA60" i="4" s="1"/>
  <c r="M59" i="4"/>
  <c r="AA59" i="4" s="1"/>
  <c r="M58" i="4"/>
  <c r="AA58" i="4" s="1"/>
  <c r="M57" i="4"/>
  <c r="AA57" i="4" s="1"/>
  <c r="M55" i="4"/>
  <c r="M54" i="4"/>
  <c r="AA54" i="4" s="1"/>
  <c r="M53" i="4"/>
  <c r="M52" i="4"/>
  <c r="AA52" i="4" s="1"/>
  <c r="M51" i="4"/>
  <c r="AA51" i="4" s="1"/>
  <c r="M50" i="4"/>
  <c r="M49" i="4"/>
  <c r="M47" i="4"/>
  <c r="AA47" i="4" s="1"/>
  <c r="M46" i="4"/>
  <c r="AA46" i="4" s="1"/>
  <c r="M45" i="4"/>
  <c r="AA45" i="4" s="1"/>
  <c r="M44" i="4"/>
  <c r="AA44" i="4" s="1"/>
  <c r="M43" i="4"/>
  <c r="AA43" i="4" s="1"/>
  <c r="M42" i="4"/>
  <c r="M41" i="4"/>
  <c r="M38" i="4"/>
  <c r="AA38" i="4" s="1"/>
  <c r="M37" i="4"/>
  <c r="AA37" i="4" s="1"/>
  <c r="M36" i="4"/>
  <c r="AA36" i="4" s="1"/>
  <c r="M35" i="4"/>
  <c r="AA35" i="4" s="1"/>
  <c r="M34" i="4"/>
  <c r="M33" i="4"/>
  <c r="AA33" i="4" s="1"/>
  <c r="M32" i="4"/>
  <c r="AA32" i="4" s="1"/>
  <c r="M30" i="4"/>
  <c r="AA30" i="4" s="1"/>
  <c r="M29" i="4"/>
  <c r="AA29" i="4" s="1"/>
  <c r="M28" i="4"/>
  <c r="M27" i="4"/>
  <c r="M26" i="4"/>
  <c r="AA26" i="4" s="1"/>
  <c r="M25" i="4"/>
  <c r="AA25" i="4" s="1"/>
  <c r="M24" i="4"/>
  <c r="AA24" i="4" s="1"/>
  <c r="M22" i="4"/>
  <c r="AA22" i="4" s="1"/>
  <c r="M21" i="4"/>
  <c r="M20" i="4"/>
  <c r="M19" i="4"/>
  <c r="M18" i="4"/>
  <c r="AA18" i="4" s="1"/>
  <c r="M17" i="4"/>
  <c r="AA17" i="4" s="1"/>
  <c r="M16" i="4"/>
  <c r="AA16" i="4" s="1"/>
  <c r="M14" i="4"/>
  <c r="AA14" i="4" s="1"/>
  <c r="M13" i="4"/>
  <c r="M12" i="4"/>
  <c r="AA12" i="4" s="1"/>
  <c r="M11" i="4"/>
  <c r="AA11" i="4" s="1"/>
  <c r="M10" i="4"/>
  <c r="AA10" i="4" s="1"/>
  <c r="M9" i="4"/>
  <c r="AA9" i="4" s="1"/>
  <c r="M8" i="4"/>
  <c r="J174" i="3"/>
  <c r="J173" i="3"/>
  <c r="X173" i="3" s="1"/>
  <c r="J172" i="3"/>
  <c r="X172" i="3" s="1"/>
  <c r="J171" i="3"/>
  <c r="J170" i="3"/>
  <c r="J169" i="3"/>
  <c r="J167" i="3"/>
  <c r="J166" i="3"/>
  <c r="X166" i="3" s="1"/>
  <c r="J165" i="3"/>
  <c r="J164" i="3"/>
  <c r="J163" i="3"/>
  <c r="X163" i="3" s="1"/>
  <c r="J162" i="3"/>
  <c r="J158" i="3"/>
  <c r="J157" i="3"/>
  <c r="X157" i="3" s="1"/>
  <c r="J156" i="3"/>
  <c r="J155" i="3"/>
  <c r="J154" i="3"/>
  <c r="X154" i="3" s="1"/>
  <c r="J153" i="3"/>
  <c r="J152" i="3"/>
  <c r="X152" i="3" s="1"/>
  <c r="J150" i="3"/>
  <c r="J149" i="3"/>
  <c r="X149" i="3" s="1"/>
  <c r="J147" i="3"/>
  <c r="J146" i="3"/>
  <c r="J144" i="3"/>
  <c r="J143" i="3"/>
  <c r="J139" i="3"/>
  <c r="X139" i="3" s="1"/>
  <c r="J138" i="3"/>
  <c r="J137" i="3"/>
  <c r="J136" i="3"/>
  <c r="X136" i="3" s="1"/>
  <c r="J135" i="3"/>
  <c r="J134" i="3"/>
  <c r="X134" i="3" s="1"/>
  <c r="J133" i="3"/>
  <c r="X133" i="3" s="1"/>
  <c r="J131" i="3"/>
  <c r="J130" i="3"/>
  <c r="J129" i="3"/>
  <c r="J128" i="3"/>
  <c r="X128" i="3" s="1"/>
  <c r="J127" i="3"/>
  <c r="X127" i="3" s="1"/>
  <c r="J126" i="3"/>
  <c r="X126" i="3" s="1"/>
  <c r="J125" i="3"/>
  <c r="J123" i="3"/>
  <c r="J122" i="3"/>
  <c r="J121" i="3"/>
  <c r="J120" i="3"/>
  <c r="J119" i="3"/>
  <c r="X119" i="3" s="1"/>
  <c r="J118" i="3"/>
  <c r="J117" i="3"/>
  <c r="J115" i="3"/>
  <c r="J114" i="3"/>
  <c r="J113" i="3"/>
  <c r="X113" i="3" s="1"/>
  <c r="J112" i="3"/>
  <c r="X112" i="3" s="1"/>
  <c r="J111" i="3"/>
  <c r="J110" i="3"/>
  <c r="J109" i="3"/>
  <c r="J105" i="3"/>
  <c r="X105" i="3" s="1"/>
  <c r="J104" i="3"/>
  <c r="X104" i="3" s="1"/>
  <c r="J103" i="3"/>
  <c r="X103" i="3" s="1"/>
  <c r="J102" i="3"/>
  <c r="J101" i="3"/>
  <c r="J100" i="3"/>
  <c r="X100" i="3" s="1"/>
  <c r="J99" i="3"/>
  <c r="X99" i="3" s="1"/>
  <c r="J97" i="3"/>
  <c r="X97" i="3" s="1"/>
  <c r="J96" i="3"/>
  <c r="X96" i="3" s="1"/>
  <c r="J95" i="3"/>
  <c r="J94" i="3"/>
  <c r="J93" i="3"/>
  <c r="X93" i="3" s="1"/>
  <c r="J92" i="3"/>
  <c r="X92" i="3" s="1"/>
  <c r="J91" i="3"/>
  <c r="J89" i="3"/>
  <c r="X89" i="3" s="1"/>
  <c r="J88" i="3"/>
  <c r="J87" i="3"/>
  <c r="J86" i="3"/>
  <c r="J85" i="3"/>
  <c r="J84" i="3"/>
  <c r="J83" i="3"/>
  <c r="J81" i="3"/>
  <c r="J80" i="3"/>
  <c r="J79" i="3"/>
  <c r="J78" i="3"/>
  <c r="J77" i="3"/>
  <c r="J76" i="3"/>
  <c r="X76" i="3" s="1"/>
  <c r="J75" i="3"/>
  <c r="J71" i="3"/>
  <c r="J70" i="3"/>
  <c r="X70" i="3" s="1"/>
  <c r="J69" i="3"/>
  <c r="X69" i="3" s="1"/>
  <c r="J68" i="3"/>
  <c r="J67" i="3"/>
  <c r="X67" i="3" s="1"/>
  <c r="J66" i="3"/>
  <c r="J65" i="3"/>
  <c r="J63" i="3"/>
  <c r="X63" i="3" s="1"/>
  <c r="J62" i="3"/>
  <c r="X62" i="3" s="1"/>
  <c r="J61" i="3"/>
  <c r="X61" i="3" s="1"/>
  <c r="J60" i="3"/>
  <c r="X60" i="3" s="1"/>
  <c r="J59" i="3"/>
  <c r="J58" i="3"/>
  <c r="J57" i="3"/>
  <c r="X57" i="3" s="1"/>
  <c r="J55" i="3"/>
  <c r="J54" i="3"/>
  <c r="X54" i="3" s="1"/>
  <c r="J53" i="3"/>
  <c r="X53" i="3" s="1"/>
  <c r="J52" i="3"/>
  <c r="J51" i="3"/>
  <c r="J50" i="3"/>
  <c r="J49" i="3"/>
  <c r="J47" i="3"/>
  <c r="X47" i="3" s="1"/>
  <c r="J46" i="3"/>
  <c r="X46" i="3" s="1"/>
  <c r="J45" i="3"/>
  <c r="J44" i="3"/>
  <c r="J43" i="3"/>
  <c r="J42" i="3"/>
  <c r="J41" i="3"/>
  <c r="X41" i="3" s="1"/>
  <c r="J38" i="3"/>
  <c r="X38" i="3" s="1"/>
  <c r="J37" i="3"/>
  <c r="J36" i="3"/>
  <c r="J35" i="3"/>
  <c r="X35" i="3" s="1"/>
  <c r="J34" i="3"/>
  <c r="X34" i="3" s="1"/>
  <c r="J33" i="3"/>
  <c r="X33" i="3" s="1"/>
  <c r="J32" i="3"/>
  <c r="X32" i="3" s="1"/>
  <c r="J30" i="3"/>
  <c r="J29" i="3"/>
  <c r="J28" i="3"/>
  <c r="X28" i="3" s="1"/>
  <c r="J27" i="3"/>
  <c r="X27" i="3" s="1"/>
  <c r="J26" i="3"/>
  <c r="J25" i="3"/>
  <c r="X25" i="3" s="1"/>
  <c r="J24" i="3"/>
  <c r="J22" i="3"/>
  <c r="J21" i="3"/>
  <c r="J20" i="3"/>
  <c r="J19" i="3"/>
  <c r="X19" i="3" s="1"/>
  <c r="J18" i="3"/>
  <c r="X18" i="3" s="1"/>
  <c r="J17" i="3"/>
  <c r="J16" i="3"/>
  <c r="J14" i="3"/>
  <c r="J13" i="3"/>
  <c r="J12" i="3"/>
  <c r="J11" i="3"/>
  <c r="X11" i="3" s="1"/>
  <c r="J10" i="3"/>
  <c r="J9" i="3"/>
  <c r="J8" i="3"/>
  <c r="J169" i="2"/>
  <c r="X169" i="2" s="1"/>
  <c r="J168" i="2"/>
  <c r="J167" i="2"/>
  <c r="J166" i="2"/>
  <c r="X166" i="2" s="1"/>
  <c r="J165" i="2"/>
  <c r="X165" i="2" s="1"/>
  <c r="J164" i="2"/>
  <c r="X164" i="2" s="1"/>
  <c r="J162" i="2"/>
  <c r="J161" i="2"/>
  <c r="J160" i="2"/>
  <c r="J159" i="2"/>
  <c r="X159" i="2" s="1"/>
  <c r="J158" i="2"/>
  <c r="X158" i="2" s="1"/>
  <c r="J157" i="2"/>
  <c r="X157" i="2" s="1"/>
  <c r="J153" i="2"/>
  <c r="X153" i="2" s="1"/>
  <c r="J152" i="2"/>
  <c r="X152" i="2" s="1"/>
  <c r="J150" i="2"/>
  <c r="X150" i="2" s="1"/>
  <c r="J149" i="2"/>
  <c r="J147" i="2"/>
  <c r="J146" i="2"/>
  <c r="X146" i="2" s="1"/>
  <c r="J144" i="2"/>
  <c r="X144" i="2" s="1"/>
  <c r="J143" i="2"/>
  <c r="X143" i="2" s="1"/>
  <c r="J139" i="2"/>
  <c r="X139" i="2" s="1"/>
  <c r="J138" i="2"/>
  <c r="J137" i="2"/>
  <c r="X137" i="2" s="1"/>
  <c r="J136" i="2"/>
  <c r="X136" i="2" s="1"/>
  <c r="J135" i="2"/>
  <c r="X135" i="2" s="1"/>
  <c r="J134" i="2"/>
  <c r="X134" i="2" s="1"/>
  <c r="J133" i="2"/>
  <c r="X133" i="2" s="1"/>
  <c r="J131" i="2"/>
  <c r="J130" i="2"/>
  <c r="X130" i="2" s="1"/>
  <c r="J129" i="2"/>
  <c r="X129" i="2" s="1"/>
  <c r="J128" i="2"/>
  <c r="X128" i="2" s="1"/>
  <c r="J127" i="2"/>
  <c r="X127" i="2" s="1"/>
  <c r="J126" i="2"/>
  <c r="X126" i="2" s="1"/>
  <c r="J125" i="2"/>
  <c r="J123" i="2"/>
  <c r="J122" i="2"/>
  <c r="X122" i="2" s="1"/>
  <c r="J121" i="2"/>
  <c r="X121" i="2" s="1"/>
  <c r="J120" i="2"/>
  <c r="X120" i="2" s="1"/>
  <c r="J119" i="2"/>
  <c r="X119" i="2" s="1"/>
  <c r="J118" i="2"/>
  <c r="J117" i="2"/>
  <c r="J115" i="2"/>
  <c r="X115" i="2" s="1"/>
  <c r="J114" i="2"/>
  <c r="X114" i="2" s="1"/>
  <c r="J113" i="2"/>
  <c r="X113" i="2" s="1"/>
  <c r="J112" i="2"/>
  <c r="X112" i="2" s="1"/>
  <c r="J111" i="2"/>
  <c r="J110" i="2"/>
  <c r="J109" i="2"/>
  <c r="X109" i="2" s="1"/>
  <c r="J105" i="2"/>
  <c r="X105" i="2" s="1"/>
  <c r="J104" i="2"/>
  <c r="X104" i="2" s="1"/>
  <c r="J103" i="2"/>
  <c r="X103" i="2" s="1"/>
  <c r="J102" i="2"/>
  <c r="J101" i="2"/>
  <c r="X101" i="2" s="1"/>
  <c r="J100" i="2"/>
  <c r="X100" i="2" s="1"/>
  <c r="J99" i="2"/>
  <c r="X99" i="2" s="1"/>
  <c r="J97" i="2"/>
  <c r="X97" i="2" s="1"/>
  <c r="J96" i="2"/>
  <c r="X96" i="2" s="1"/>
  <c r="J95" i="2"/>
  <c r="J94" i="2"/>
  <c r="X94" i="2" s="1"/>
  <c r="J93" i="2"/>
  <c r="X93" i="2" s="1"/>
  <c r="J92" i="2"/>
  <c r="X92" i="2" s="1"/>
  <c r="J91" i="2"/>
  <c r="X91" i="2" s="1"/>
  <c r="J89" i="2"/>
  <c r="X89" i="2" s="1"/>
  <c r="J88" i="2"/>
  <c r="J87" i="2"/>
  <c r="J86" i="2"/>
  <c r="X86" i="2" s="1"/>
  <c r="J85" i="2"/>
  <c r="X85" i="2" s="1"/>
  <c r="J84" i="2"/>
  <c r="X84" i="2" s="1"/>
  <c r="J83" i="2"/>
  <c r="X83" i="2" s="1"/>
  <c r="J81" i="2"/>
  <c r="J80" i="2"/>
  <c r="J79" i="2"/>
  <c r="X79" i="2" s="1"/>
  <c r="J78" i="2"/>
  <c r="X78" i="2" s="1"/>
  <c r="J77" i="2"/>
  <c r="X77" i="2" s="1"/>
  <c r="J76" i="2"/>
  <c r="X76" i="2" s="1"/>
  <c r="J75" i="2"/>
  <c r="J71" i="2"/>
  <c r="X71" i="2" s="1"/>
  <c r="J70" i="2"/>
  <c r="X70" i="2" s="1"/>
  <c r="J69" i="2"/>
  <c r="X69" i="2" s="1"/>
  <c r="J68" i="2"/>
  <c r="X68" i="2" s="1"/>
  <c r="J67" i="2"/>
  <c r="X67" i="2" s="1"/>
  <c r="J66" i="2"/>
  <c r="J65" i="2"/>
  <c r="J63" i="2"/>
  <c r="X63" i="2" s="1"/>
  <c r="J62" i="2"/>
  <c r="X62" i="2" s="1"/>
  <c r="J61" i="2"/>
  <c r="X61" i="2" s="1"/>
  <c r="J60" i="2"/>
  <c r="X60" i="2" s="1"/>
  <c r="J59" i="2"/>
  <c r="J58" i="2"/>
  <c r="X58" i="2" s="1"/>
  <c r="J57" i="2"/>
  <c r="X57" i="2" s="1"/>
  <c r="J55" i="2"/>
  <c r="X55" i="2" s="1"/>
  <c r="J54" i="2"/>
  <c r="X54" i="2" s="1"/>
  <c r="J53" i="2"/>
  <c r="X53" i="2" s="1"/>
  <c r="J52" i="2"/>
  <c r="J51" i="2"/>
  <c r="J50" i="2"/>
  <c r="X50" i="2" s="1"/>
  <c r="J49" i="2"/>
  <c r="X49" i="2" s="1"/>
  <c r="J47" i="2"/>
  <c r="X47" i="2" s="1"/>
  <c r="J46" i="2"/>
  <c r="X46" i="2" s="1"/>
  <c r="J45" i="2"/>
  <c r="J44" i="2"/>
  <c r="J43" i="2"/>
  <c r="X43" i="2" s="1"/>
  <c r="J42" i="2"/>
  <c r="X42" i="2" s="1"/>
  <c r="J41" i="2"/>
  <c r="X41" i="2" s="1"/>
  <c r="J38" i="2"/>
  <c r="X38" i="2" s="1"/>
  <c r="J37" i="2"/>
  <c r="J36" i="2"/>
  <c r="X36" i="2" s="1"/>
  <c r="J35" i="2"/>
  <c r="X35" i="2" s="1"/>
  <c r="J34" i="2"/>
  <c r="X34" i="2" s="1"/>
  <c r="J33" i="2"/>
  <c r="X33" i="2" s="1"/>
  <c r="J32" i="2"/>
  <c r="X32" i="2" s="1"/>
  <c r="J30" i="2"/>
  <c r="J29" i="2"/>
  <c r="J28" i="2"/>
  <c r="X28" i="2" s="1"/>
  <c r="J27" i="2"/>
  <c r="J26" i="2"/>
  <c r="X26" i="2" s="1"/>
  <c r="J25" i="2"/>
  <c r="X25" i="2" s="1"/>
  <c r="J24" i="2"/>
  <c r="J22" i="2"/>
  <c r="J21" i="2"/>
  <c r="X21" i="2" s="1"/>
  <c r="J20" i="2"/>
  <c r="X20" i="2" s="1"/>
  <c r="J19" i="2"/>
  <c r="X19" i="2" s="1"/>
  <c r="J18" i="2"/>
  <c r="X18" i="2" s="1"/>
  <c r="J17" i="2"/>
  <c r="J16" i="2"/>
  <c r="J14" i="2"/>
  <c r="X14" i="2" s="1"/>
  <c r="J13" i="2"/>
  <c r="X13" i="2" s="1"/>
  <c r="J12" i="2"/>
  <c r="X12" i="2" s="1"/>
  <c r="J11" i="2"/>
  <c r="X11" i="2" s="1"/>
  <c r="J10" i="2"/>
  <c r="J9" i="2"/>
  <c r="J8" i="2"/>
  <c r="X8" i="2" s="1"/>
  <c r="M165" i="1"/>
  <c r="AA165" i="1" s="1"/>
  <c r="M166" i="1"/>
  <c r="M167" i="1"/>
  <c r="M168" i="1"/>
  <c r="M169" i="1"/>
  <c r="AA169" i="1" s="1"/>
  <c r="M164" i="1"/>
  <c r="AA164" i="1" s="1"/>
  <c r="M158" i="1"/>
  <c r="AA158" i="1" s="1"/>
  <c r="M159" i="1"/>
  <c r="M160" i="1"/>
  <c r="M161" i="1"/>
  <c r="M162" i="1"/>
  <c r="AA162" i="1" s="1"/>
  <c r="M157" i="1"/>
  <c r="AA157" i="1" s="1"/>
  <c r="M153" i="1"/>
  <c r="AA153" i="1" s="1"/>
  <c r="M152" i="1"/>
  <c r="M150" i="1"/>
  <c r="M149" i="1"/>
  <c r="M147" i="1"/>
  <c r="AA147" i="1" s="1"/>
  <c r="M146" i="1"/>
  <c r="AA146" i="1" s="1"/>
  <c r="M144" i="1"/>
  <c r="AA144" i="1" s="1"/>
  <c r="M143" i="1"/>
  <c r="AA143" i="1" s="1"/>
  <c r="M134" i="1"/>
  <c r="M135" i="1"/>
  <c r="M136" i="1"/>
  <c r="AA136" i="1" s="1"/>
  <c r="M137" i="1"/>
  <c r="AA137" i="1" s="1"/>
  <c r="M138" i="1"/>
  <c r="AA138" i="1" s="1"/>
  <c r="M139" i="1"/>
  <c r="AA139" i="1" s="1"/>
  <c r="M133" i="1"/>
  <c r="M126" i="1"/>
  <c r="M127" i="1"/>
  <c r="AA127" i="1" s="1"/>
  <c r="M128" i="1"/>
  <c r="AA128" i="1" s="1"/>
  <c r="M129" i="1"/>
  <c r="AA129" i="1" s="1"/>
  <c r="M130" i="1"/>
  <c r="AA130" i="1" s="1"/>
  <c r="M131" i="1"/>
  <c r="M125" i="1"/>
  <c r="M118" i="1"/>
  <c r="AA118" i="1" s="1"/>
  <c r="M119" i="1"/>
  <c r="AA119" i="1" s="1"/>
  <c r="M120" i="1"/>
  <c r="AA120" i="1" s="1"/>
  <c r="M121" i="1"/>
  <c r="AA121" i="1" s="1"/>
  <c r="M122" i="1"/>
  <c r="AA122" i="1" s="1"/>
  <c r="M123" i="1"/>
  <c r="M117" i="1"/>
  <c r="AA117" i="1" s="1"/>
  <c r="M110" i="1"/>
  <c r="AA110" i="1" s="1"/>
  <c r="M111" i="1"/>
  <c r="AA111" i="1" s="1"/>
  <c r="M112" i="1"/>
  <c r="AA112" i="1" s="1"/>
  <c r="M113" i="1"/>
  <c r="M114" i="1"/>
  <c r="AA114" i="1" s="1"/>
  <c r="M115" i="1"/>
  <c r="AA115" i="1" s="1"/>
  <c r="M109" i="1"/>
  <c r="AA109" i="1" s="1"/>
  <c r="M100" i="1"/>
  <c r="AA100" i="1" s="1"/>
  <c r="M101" i="1"/>
  <c r="AA101" i="1" s="1"/>
  <c r="M102" i="1"/>
  <c r="M103" i="1"/>
  <c r="M104" i="1"/>
  <c r="AA104" i="1" s="1"/>
  <c r="M105" i="1"/>
  <c r="AA105" i="1" s="1"/>
  <c r="M99" i="1"/>
  <c r="AA99" i="1" s="1"/>
  <c r="M92" i="1"/>
  <c r="AA92" i="1" s="1"/>
  <c r="M93" i="1"/>
  <c r="M94" i="1"/>
  <c r="M95" i="1"/>
  <c r="AA95" i="1" s="1"/>
  <c r="M96" i="1"/>
  <c r="AA96" i="1" s="1"/>
  <c r="M97" i="1"/>
  <c r="AA97" i="1" s="1"/>
  <c r="M91" i="1"/>
  <c r="AA91" i="1" s="1"/>
  <c r="M84" i="1"/>
  <c r="M85" i="1"/>
  <c r="M86" i="1"/>
  <c r="AA86" i="1" s="1"/>
  <c r="M87" i="1"/>
  <c r="AA87" i="1" s="1"/>
  <c r="M88" i="1"/>
  <c r="AA88" i="1" s="1"/>
  <c r="M89" i="1"/>
  <c r="AA89" i="1" s="1"/>
  <c r="M83" i="1"/>
  <c r="M76" i="1"/>
  <c r="M77" i="1"/>
  <c r="AA77" i="1" s="1"/>
  <c r="M78" i="1"/>
  <c r="AA78" i="1" s="1"/>
  <c r="M79" i="1"/>
  <c r="AA79" i="1" s="1"/>
  <c r="M80" i="1"/>
  <c r="AA80" i="1" s="1"/>
  <c r="M81" i="1"/>
  <c r="M75" i="1"/>
  <c r="M66" i="1"/>
  <c r="AA66" i="1" s="1"/>
  <c r="M67" i="1"/>
  <c r="AA67" i="1" s="1"/>
  <c r="M68" i="1"/>
  <c r="AA68" i="1" s="1"/>
  <c r="M69" i="1"/>
  <c r="AA69" i="1" s="1"/>
  <c r="M70" i="1"/>
  <c r="AA70" i="1" s="1"/>
  <c r="M71" i="1"/>
  <c r="M65" i="1"/>
  <c r="AA65" i="1" s="1"/>
  <c r="M58" i="1"/>
  <c r="AA58" i="1" s="1"/>
  <c r="M59" i="1"/>
  <c r="AA59" i="1" s="1"/>
  <c r="M60" i="1"/>
  <c r="AA60" i="1" s="1"/>
  <c r="M61" i="1"/>
  <c r="M62" i="1"/>
  <c r="AA62" i="1" s="1"/>
  <c r="M63" i="1"/>
  <c r="AA63" i="1" s="1"/>
  <c r="M57" i="1"/>
  <c r="AA57" i="1" s="1"/>
  <c r="M50" i="1"/>
  <c r="AA50" i="1" s="1"/>
  <c r="M51" i="1"/>
  <c r="AA51" i="1" s="1"/>
  <c r="M52" i="1"/>
  <c r="M53" i="1"/>
  <c r="M54" i="1"/>
  <c r="AA54" i="1" s="1"/>
  <c r="M55" i="1"/>
  <c r="AA55" i="1" s="1"/>
  <c r="M49" i="1"/>
  <c r="AA49" i="1" s="1"/>
  <c r="M42" i="1"/>
  <c r="AA42" i="1" s="1"/>
  <c r="M43" i="1"/>
  <c r="M44" i="1"/>
  <c r="M45" i="1"/>
  <c r="AA45" i="1" s="1"/>
  <c r="M46" i="1"/>
  <c r="AA46" i="1" s="1"/>
  <c r="M47" i="1"/>
  <c r="AA47" i="1" s="1"/>
  <c r="M41" i="1"/>
  <c r="M33" i="1"/>
  <c r="M34" i="1"/>
  <c r="M35" i="1"/>
  <c r="M36" i="1"/>
  <c r="AA36" i="1" s="1"/>
  <c r="M37" i="1"/>
  <c r="AA37" i="1" s="1"/>
  <c r="M38" i="1"/>
  <c r="AA38" i="1" s="1"/>
  <c r="M32" i="1"/>
  <c r="M25" i="1"/>
  <c r="M26" i="1"/>
  <c r="M27" i="1"/>
  <c r="M28" i="1"/>
  <c r="M29" i="1"/>
  <c r="M30" i="1"/>
  <c r="M24" i="1"/>
  <c r="M17" i="1"/>
  <c r="M18" i="1"/>
  <c r="M19" i="1"/>
  <c r="M20" i="1"/>
  <c r="M21" i="1"/>
  <c r="M22" i="1"/>
  <c r="M16" i="1"/>
  <c r="M9" i="1"/>
  <c r="M10" i="1"/>
  <c r="M11" i="1"/>
  <c r="M12" i="1"/>
  <c r="M13" i="1"/>
  <c r="M14" i="1"/>
  <c r="M8" i="1"/>
  <c r="S165" i="4"/>
  <c r="U165" i="4" s="1"/>
  <c r="W165" i="4" s="1"/>
  <c r="S166" i="4"/>
  <c r="S167" i="4"/>
  <c r="S168" i="4"/>
  <c r="AC168" i="4" s="1"/>
  <c r="S169" i="4"/>
  <c r="U169" i="4" s="1"/>
  <c r="S164" i="4"/>
  <c r="AC164" i="4" s="1"/>
  <c r="S158" i="4"/>
  <c r="U158" i="4" s="1"/>
  <c r="S159" i="4"/>
  <c r="U159" i="4" s="1"/>
  <c r="S160" i="4"/>
  <c r="S161" i="4"/>
  <c r="S162" i="4"/>
  <c r="U162" i="4" s="1"/>
  <c r="S157" i="4"/>
  <c r="W157" i="4" s="1"/>
  <c r="S153" i="4"/>
  <c r="U153" i="4" s="1"/>
  <c r="W153" i="4" s="1"/>
  <c r="S152" i="4"/>
  <c r="S147" i="4"/>
  <c r="S146" i="4"/>
  <c r="AC146" i="4" s="1"/>
  <c r="S144" i="4"/>
  <c r="U144" i="4" s="1"/>
  <c r="X144" i="4" s="1"/>
  <c r="S143" i="4"/>
  <c r="U143" i="4" s="1"/>
  <c r="X143" i="4" s="1"/>
  <c r="S134" i="4"/>
  <c r="U134" i="4" s="1"/>
  <c r="S135" i="4"/>
  <c r="AC135" i="4" s="1"/>
  <c r="S136" i="4"/>
  <c r="AC136" i="4" s="1"/>
  <c r="S137" i="4"/>
  <c r="AC137" i="4" s="1"/>
  <c r="S138" i="4"/>
  <c r="U138" i="4" s="1"/>
  <c r="W138" i="4" s="1"/>
  <c r="S139" i="4"/>
  <c r="AC139" i="4" s="1"/>
  <c r="S133" i="4"/>
  <c r="U133" i="4" s="1"/>
  <c r="X133" i="4" s="1"/>
  <c r="S118" i="4"/>
  <c r="AC118" i="4" s="1"/>
  <c r="S119" i="4"/>
  <c r="S120" i="4"/>
  <c r="U120" i="4" s="1"/>
  <c r="S121" i="4"/>
  <c r="AC121" i="4" s="1"/>
  <c r="S122" i="4"/>
  <c r="U122" i="4" s="1"/>
  <c r="S123" i="4"/>
  <c r="U123" i="4" s="1"/>
  <c r="S117" i="4"/>
  <c r="AC117" i="4" s="1"/>
  <c r="S110" i="4"/>
  <c r="U110" i="4" s="1"/>
  <c r="X110" i="4" s="1"/>
  <c r="S111" i="4"/>
  <c r="AC111" i="4" s="1"/>
  <c r="S112" i="4"/>
  <c r="U112" i="4" s="1"/>
  <c r="X112" i="4" s="1"/>
  <c r="S113" i="4"/>
  <c r="U113" i="4" s="1"/>
  <c r="X113" i="4" s="1"/>
  <c r="S114" i="4"/>
  <c r="AC114" i="4" s="1"/>
  <c r="S115" i="4"/>
  <c r="S109" i="4"/>
  <c r="S100" i="4"/>
  <c r="AC100" i="4" s="1"/>
  <c r="S101" i="4"/>
  <c r="U101" i="4" s="1"/>
  <c r="W101" i="4" s="1"/>
  <c r="S102" i="4"/>
  <c r="U102" i="4" s="1"/>
  <c r="X102" i="4" s="1"/>
  <c r="S103" i="4"/>
  <c r="U103" i="4" s="1"/>
  <c r="W103" i="4" s="1"/>
  <c r="S104" i="4"/>
  <c r="U104" i="4" s="1"/>
  <c r="S105" i="4"/>
  <c r="S99" i="4"/>
  <c r="U99" i="4" s="1"/>
  <c r="X99" i="4" s="1"/>
  <c r="S33" i="4"/>
  <c r="U33" i="4" s="1"/>
  <c r="W33" i="4" s="1"/>
  <c r="S34" i="4"/>
  <c r="AC34" i="4" s="1"/>
  <c r="S35" i="4"/>
  <c r="AC35" i="4" s="1"/>
  <c r="S36" i="4"/>
  <c r="U36" i="4" s="1"/>
  <c r="W36" i="4" s="1"/>
  <c r="S37" i="4"/>
  <c r="U37" i="4" s="1"/>
  <c r="X37" i="4" s="1"/>
  <c r="S38" i="4"/>
  <c r="U38" i="4" s="1"/>
  <c r="W38" i="4" s="1"/>
  <c r="S32" i="4"/>
  <c r="U32" i="4" s="1"/>
  <c r="W32" i="4" s="1"/>
  <c r="S66" i="4"/>
  <c r="U66" i="4" s="1"/>
  <c r="X66" i="4" s="1"/>
  <c r="S67" i="4"/>
  <c r="AC67" i="4" s="1"/>
  <c r="S68" i="4"/>
  <c r="AC68" i="4" s="1"/>
  <c r="S69" i="4"/>
  <c r="S70" i="4"/>
  <c r="U70" i="4" s="1"/>
  <c r="S71" i="4"/>
  <c r="U71" i="4" s="1"/>
  <c r="W71" i="4" s="1"/>
  <c r="S65" i="4"/>
  <c r="U65" i="4" s="1"/>
  <c r="W65" i="4" s="1"/>
  <c r="S84" i="4"/>
  <c r="AC84" i="4" s="1"/>
  <c r="S85" i="4"/>
  <c r="W85" i="4" s="1"/>
  <c r="X85" i="4" s="1"/>
  <c r="S86" i="4"/>
  <c r="W86" i="4" s="1"/>
  <c r="X86" i="4" s="1"/>
  <c r="S87" i="4"/>
  <c r="AC87" i="4" s="1"/>
  <c r="S88" i="4"/>
  <c r="U88" i="4" s="1"/>
  <c r="S89" i="4"/>
  <c r="S83" i="4"/>
  <c r="S76" i="4"/>
  <c r="W76" i="4" s="1"/>
  <c r="S77" i="4"/>
  <c r="S78" i="4"/>
  <c r="U78" i="4" s="1"/>
  <c r="X78" i="4" s="1"/>
  <c r="S79" i="4"/>
  <c r="S80" i="4"/>
  <c r="AC80" i="4" s="1"/>
  <c r="S81" i="4"/>
  <c r="U81" i="4" s="1"/>
  <c r="X81" i="4" s="1"/>
  <c r="S75" i="4"/>
  <c r="W75" i="4" s="1"/>
  <c r="S50" i="4"/>
  <c r="S51" i="4"/>
  <c r="U51" i="4" s="1"/>
  <c r="S52" i="4"/>
  <c r="W52" i="4" s="1"/>
  <c r="X52" i="4" s="1"/>
  <c r="S53" i="4"/>
  <c r="AC53" i="4" s="1"/>
  <c r="S54" i="4"/>
  <c r="S55" i="4"/>
  <c r="U55" i="4" s="1"/>
  <c r="S49" i="4"/>
  <c r="S42" i="4"/>
  <c r="W42" i="4" s="1"/>
  <c r="S43" i="4"/>
  <c r="U43" i="4" s="1"/>
  <c r="X43" i="4" s="1"/>
  <c r="S44" i="4"/>
  <c r="S45" i="4"/>
  <c r="AC45" i="4" s="1"/>
  <c r="S46" i="4"/>
  <c r="U46" i="4" s="1"/>
  <c r="X46" i="4" s="1"/>
  <c r="S47" i="4"/>
  <c r="S41" i="4"/>
  <c r="U41" i="4" s="1"/>
  <c r="X41" i="4" s="1"/>
  <c r="S17" i="4"/>
  <c r="W17" i="4" s="1"/>
  <c r="X17" i="4" s="1"/>
  <c r="S18" i="4"/>
  <c r="AC18" i="4" s="1"/>
  <c r="S19" i="4"/>
  <c r="U19" i="4" s="1"/>
  <c r="S20" i="4"/>
  <c r="W20" i="4" s="1"/>
  <c r="X20" i="4" s="1"/>
  <c r="S21" i="4"/>
  <c r="AC21" i="4" s="1"/>
  <c r="S22" i="4"/>
  <c r="AC22" i="4" s="1"/>
  <c r="S16" i="4"/>
  <c r="AC16" i="4" s="1"/>
  <c r="S9" i="4"/>
  <c r="U9" i="4" s="1"/>
  <c r="X9" i="4" s="1"/>
  <c r="S10" i="4"/>
  <c r="W10" i="4" s="1"/>
  <c r="S11" i="4"/>
  <c r="AC11" i="4" s="1"/>
  <c r="S12" i="4"/>
  <c r="S13" i="4"/>
  <c r="W13" i="4" s="1"/>
  <c r="S14" i="4"/>
  <c r="U14" i="4" s="1"/>
  <c r="X14" i="4" s="1"/>
  <c r="S8" i="4"/>
  <c r="U8" i="4" s="1"/>
  <c r="X8" i="4" s="1"/>
  <c r="V170" i="4"/>
  <c r="AB169" i="4"/>
  <c r="Z169" i="4"/>
  <c r="O169" i="4"/>
  <c r="Y169" i="4" s="1"/>
  <c r="AA169" i="4"/>
  <c r="AB168" i="4"/>
  <c r="Z168" i="4"/>
  <c r="O168" i="4"/>
  <c r="Y168" i="4" s="1"/>
  <c r="AA168" i="4"/>
  <c r="AB167" i="4"/>
  <c r="Z167" i="4"/>
  <c r="U167" i="4"/>
  <c r="W167" i="4" s="1"/>
  <c r="AC167" i="4"/>
  <c r="O167" i="4"/>
  <c r="Y167" i="4" s="1"/>
  <c r="AB166" i="4"/>
  <c r="Z166" i="4"/>
  <c r="AC166" i="4"/>
  <c r="O166" i="4"/>
  <c r="Y166" i="4" s="1"/>
  <c r="AB165" i="4"/>
  <c r="Z165" i="4"/>
  <c r="O165" i="4"/>
  <c r="Y165" i="4" s="1"/>
  <c r="AB164" i="4"/>
  <c r="Z164" i="4"/>
  <c r="O164" i="4"/>
  <c r="Y164" i="4" s="1"/>
  <c r="AA164" i="4"/>
  <c r="V163" i="4"/>
  <c r="AB162" i="4"/>
  <c r="AA162" i="4"/>
  <c r="Z162" i="4"/>
  <c r="Y162" i="4"/>
  <c r="AB161" i="4"/>
  <c r="Z161" i="4"/>
  <c r="Y161" i="4"/>
  <c r="AA161" i="4"/>
  <c r="AB160" i="4"/>
  <c r="Z160" i="4"/>
  <c r="Y160" i="4"/>
  <c r="AC160" i="4"/>
  <c r="AB159" i="4"/>
  <c r="Z159" i="4"/>
  <c r="Y159" i="4"/>
  <c r="AC159" i="4"/>
  <c r="AB158" i="4"/>
  <c r="Z158" i="4"/>
  <c r="Y158" i="4"/>
  <c r="AA158" i="4"/>
  <c r="AB157" i="4"/>
  <c r="Z157" i="4"/>
  <c r="Y157" i="4"/>
  <c r="AA157" i="4"/>
  <c r="V154" i="4"/>
  <c r="V156" i="4" s="1"/>
  <c r="AB153" i="4"/>
  <c r="Z153" i="4"/>
  <c r="O153" i="4"/>
  <c r="Y153" i="4" s="1"/>
  <c r="AC152" i="4"/>
  <c r="AB152" i="4"/>
  <c r="AA152" i="4"/>
  <c r="Z152" i="4"/>
  <c r="U152" i="4"/>
  <c r="O152" i="4"/>
  <c r="Y152" i="4" s="1"/>
  <c r="V151" i="4"/>
  <c r="AC150" i="4"/>
  <c r="AB150" i="4"/>
  <c r="Z150" i="4"/>
  <c r="U150" i="4"/>
  <c r="W150" i="4" s="1"/>
  <c r="O150" i="4"/>
  <c r="Y150" i="4" s="1"/>
  <c r="AC149" i="4"/>
  <c r="AB149" i="4"/>
  <c r="Z149" i="4"/>
  <c r="U149" i="4"/>
  <c r="W149" i="4" s="1"/>
  <c r="O149" i="4"/>
  <c r="Y149" i="4" s="1"/>
  <c r="V148" i="4"/>
  <c r="AB147" i="4"/>
  <c r="Z147" i="4"/>
  <c r="Y147" i="4"/>
  <c r="U147" i="4"/>
  <c r="AB146" i="4"/>
  <c r="Z146" i="4"/>
  <c r="Y146" i="4"/>
  <c r="AA146" i="4"/>
  <c r="V145" i="4"/>
  <c r="AB144" i="4"/>
  <c r="Z144" i="4"/>
  <c r="Y144" i="4"/>
  <c r="AA144" i="4"/>
  <c r="AB143" i="4"/>
  <c r="Z143" i="4"/>
  <c r="Y143" i="4"/>
  <c r="V140" i="4"/>
  <c r="V142" i="4" s="1"/>
  <c r="AB139" i="4"/>
  <c r="Z139" i="4"/>
  <c r="O139" i="4"/>
  <c r="Y139" i="4" s="1"/>
  <c r="AB138" i="4"/>
  <c r="Z138" i="4"/>
  <c r="O138" i="4"/>
  <c r="Y138" i="4" s="1"/>
  <c r="AB137" i="4"/>
  <c r="Z137" i="4"/>
  <c r="O137" i="4"/>
  <c r="Y137" i="4" s="1"/>
  <c r="AB136" i="4"/>
  <c r="Z136" i="4"/>
  <c r="U136" i="4"/>
  <c r="X136" i="4" s="1"/>
  <c r="O136" i="4"/>
  <c r="Y136" i="4" s="1"/>
  <c r="AB135" i="4"/>
  <c r="Z135" i="4"/>
  <c r="O135" i="4"/>
  <c r="Y135" i="4" s="1"/>
  <c r="AA135" i="4"/>
  <c r="AB134" i="4"/>
  <c r="Z134" i="4"/>
  <c r="O134" i="4"/>
  <c r="Y134" i="4" s="1"/>
  <c r="AB133" i="4"/>
  <c r="Z133" i="4"/>
  <c r="O133" i="4"/>
  <c r="Y133" i="4" s="1"/>
  <c r="V132" i="4"/>
  <c r="AC131" i="4"/>
  <c r="AB131" i="4"/>
  <c r="Z131" i="4"/>
  <c r="U131" i="4"/>
  <c r="X131" i="4" s="1"/>
  <c r="O131" i="4"/>
  <c r="Y131" i="4" s="1"/>
  <c r="AC130" i="4"/>
  <c r="AB130" i="4"/>
  <c r="Z130" i="4"/>
  <c r="U130" i="4"/>
  <c r="O130" i="4"/>
  <c r="Y130" i="4" s="1"/>
  <c r="AC129" i="4"/>
  <c r="AB129" i="4"/>
  <c r="Z129" i="4"/>
  <c r="U129" i="4"/>
  <c r="X129" i="4" s="1"/>
  <c r="O129" i="4"/>
  <c r="Y129" i="4" s="1"/>
  <c r="AC128" i="4"/>
  <c r="AB128" i="4"/>
  <c r="Z128" i="4"/>
  <c r="U128" i="4"/>
  <c r="W128" i="4" s="1"/>
  <c r="O128" i="4"/>
  <c r="Y128" i="4" s="1"/>
  <c r="AA128" i="4"/>
  <c r="AC127" i="4"/>
  <c r="AB127" i="4"/>
  <c r="Z127" i="4"/>
  <c r="U127" i="4"/>
  <c r="W127" i="4" s="1"/>
  <c r="O127" i="4"/>
  <c r="Y127" i="4" s="1"/>
  <c r="AC126" i="4"/>
  <c r="AB126" i="4"/>
  <c r="Z126" i="4"/>
  <c r="U126" i="4"/>
  <c r="W126" i="4" s="1"/>
  <c r="O126" i="4"/>
  <c r="Y126" i="4" s="1"/>
  <c r="AC125" i="4"/>
  <c r="AB125" i="4"/>
  <c r="Z125" i="4"/>
  <c r="U125" i="4"/>
  <c r="X125" i="4" s="1"/>
  <c r="O125" i="4"/>
  <c r="Y125" i="4" s="1"/>
  <c r="V124" i="4"/>
  <c r="AB123" i="4"/>
  <c r="Z123" i="4"/>
  <c r="Y123" i="4"/>
  <c r="AB122" i="4"/>
  <c r="Z122" i="4"/>
  <c r="Y122" i="4"/>
  <c r="AB121" i="4"/>
  <c r="Z121" i="4"/>
  <c r="Y121" i="4"/>
  <c r="AA121" i="4"/>
  <c r="AB120" i="4"/>
  <c r="AA120" i="4"/>
  <c r="Z120" i="4"/>
  <c r="Y120" i="4"/>
  <c r="AB119" i="4"/>
  <c r="Z119" i="4"/>
  <c r="Y119" i="4"/>
  <c r="AB118" i="4"/>
  <c r="Z118" i="4"/>
  <c r="Y118" i="4"/>
  <c r="AB117" i="4"/>
  <c r="Z117" i="4"/>
  <c r="Y117" i="4"/>
  <c r="V116" i="4"/>
  <c r="AB115" i="4"/>
  <c r="Z115" i="4"/>
  <c r="Y115" i="4"/>
  <c r="AB114" i="4"/>
  <c r="Z114" i="4"/>
  <c r="Y114" i="4"/>
  <c r="AA114" i="4"/>
  <c r="AB113" i="4"/>
  <c r="Z113" i="4"/>
  <c r="Y113" i="4"/>
  <c r="AB112" i="4"/>
  <c r="Z112" i="4"/>
  <c r="Y112" i="4"/>
  <c r="AB111" i="4"/>
  <c r="Z111" i="4"/>
  <c r="Y111" i="4"/>
  <c r="W111" i="4"/>
  <c r="AB110" i="4"/>
  <c r="Z110" i="4"/>
  <c r="Y110" i="4"/>
  <c r="AB109" i="4"/>
  <c r="Z109" i="4"/>
  <c r="Y109" i="4"/>
  <c r="V106" i="4"/>
  <c r="V108" i="4" s="1"/>
  <c r="AC105" i="4"/>
  <c r="AB105" i="4"/>
  <c r="Z105" i="4"/>
  <c r="U105" i="4"/>
  <c r="W105" i="4" s="1"/>
  <c r="O105" i="4"/>
  <c r="Y105" i="4" s="1"/>
  <c r="AA105" i="4"/>
  <c r="AB104" i="4"/>
  <c r="Z104" i="4"/>
  <c r="O104" i="4"/>
  <c r="Y104" i="4" s="1"/>
  <c r="AA104" i="4"/>
  <c r="AB103" i="4"/>
  <c r="Z103" i="4"/>
  <c r="O103" i="4"/>
  <c r="Y103" i="4" s="1"/>
  <c r="AB102" i="4"/>
  <c r="Z102" i="4"/>
  <c r="O102" i="4"/>
  <c r="Y102" i="4" s="1"/>
  <c r="AB101" i="4"/>
  <c r="Z101" i="4"/>
  <c r="O101" i="4"/>
  <c r="Y101" i="4" s="1"/>
  <c r="AB100" i="4"/>
  <c r="Z100" i="4"/>
  <c r="O100" i="4"/>
  <c r="Y100" i="4" s="1"/>
  <c r="AA100" i="4"/>
  <c r="AB99" i="4"/>
  <c r="AA99" i="4"/>
  <c r="Z99" i="4"/>
  <c r="O99" i="4"/>
  <c r="Y99" i="4" s="1"/>
  <c r="V98" i="4"/>
  <c r="AC97" i="4"/>
  <c r="AB97" i="4"/>
  <c r="Z97" i="4"/>
  <c r="U97" i="4"/>
  <c r="X97" i="4" s="1"/>
  <c r="O97" i="4"/>
  <c r="Y97" i="4" s="1"/>
  <c r="AC96" i="4"/>
  <c r="AB96" i="4"/>
  <c r="Z96" i="4"/>
  <c r="U96" i="4"/>
  <c r="W96" i="4" s="1"/>
  <c r="O96" i="4"/>
  <c r="Y96" i="4" s="1"/>
  <c r="AC95" i="4"/>
  <c r="AB95" i="4"/>
  <c r="Z95" i="4"/>
  <c r="U95" i="4"/>
  <c r="X95" i="4" s="1"/>
  <c r="O95" i="4"/>
  <c r="Y95" i="4" s="1"/>
  <c r="AC94" i="4"/>
  <c r="AB94" i="4"/>
  <c r="Z94" i="4"/>
  <c r="U94" i="4"/>
  <c r="O94" i="4"/>
  <c r="Y94" i="4" s="1"/>
  <c r="AC93" i="4"/>
  <c r="AB93" i="4"/>
  <c r="Z93" i="4"/>
  <c r="U93" i="4"/>
  <c r="X93" i="4" s="1"/>
  <c r="O93" i="4"/>
  <c r="Y93" i="4" s="1"/>
  <c r="AC92" i="4"/>
  <c r="AB92" i="4"/>
  <c r="Z92" i="4"/>
  <c r="U92" i="4"/>
  <c r="X92" i="4" s="1"/>
  <c r="O92" i="4"/>
  <c r="Y92" i="4" s="1"/>
  <c r="AA92" i="4"/>
  <c r="AC91" i="4"/>
  <c r="AB91" i="4"/>
  <c r="Z91" i="4"/>
  <c r="U91" i="4"/>
  <c r="X91" i="4" s="1"/>
  <c r="O91" i="4"/>
  <c r="Y91" i="4" s="1"/>
  <c r="V90" i="4"/>
  <c r="AB89" i="4"/>
  <c r="Z89" i="4"/>
  <c r="Y89" i="4"/>
  <c r="AB88" i="4"/>
  <c r="Z88" i="4"/>
  <c r="Y88" i="4"/>
  <c r="AC88" i="4"/>
  <c r="AB87" i="4"/>
  <c r="Z87" i="4"/>
  <c r="Y87" i="4"/>
  <c r="AB86" i="4"/>
  <c r="Z86" i="4"/>
  <c r="Y86" i="4"/>
  <c r="AA86" i="4"/>
  <c r="AC85" i="4"/>
  <c r="AB85" i="4"/>
  <c r="AA85" i="4"/>
  <c r="Z85" i="4"/>
  <c r="Y85" i="4"/>
  <c r="U85" i="4"/>
  <c r="AB84" i="4"/>
  <c r="Z84" i="4"/>
  <c r="Y84" i="4"/>
  <c r="AB83" i="4"/>
  <c r="Z83" i="4"/>
  <c r="Y83" i="4"/>
  <c r="V82" i="4"/>
  <c r="AB81" i="4"/>
  <c r="Z81" i="4"/>
  <c r="Y81" i="4"/>
  <c r="AB80" i="4"/>
  <c r="Z80" i="4"/>
  <c r="Y80" i="4"/>
  <c r="AB79" i="4"/>
  <c r="Z79" i="4"/>
  <c r="Y79" i="4"/>
  <c r="AB78" i="4"/>
  <c r="Z78" i="4"/>
  <c r="Y78" i="4"/>
  <c r="AC78" i="4"/>
  <c r="AA78" i="4"/>
  <c r="AB77" i="4"/>
  <c r="Z77" i="4"/>
  <c r="Y77" i="4"/>
  <c r="AB76" i="4"/>
  <c r="Z76" i="4"/>
  <c r="Y76" i="4"/>
  <c r="AB75" i="4"/>
  <c r="Z75" i="4"/>
  <c r="Y75" i="4"/>
  <c r="V72" i="4"/>
  <c r="V74" i="4" s="1"/>
  <c r="AB71" i="4"/>
  <c r="Z71" i="4"/>
  <c r="O71" i="4"/>
  <c r="Y71" i="4" s="1"/>
  <c r="AB70" i="4"/>
  <c r="Z70" i="4"/>
  <c r="O70" i="4"/>
  <c r="Y70" i="4" s="1"/>
  <c r="AC69" i="4"/>
  <c r="AB69" i="4"/>
  <c r="Z69" i="4"/>
  <c r="U69" i="4"/>
  <c r="O69" i="4"/>
  <c r="Y69" i="4" s="1"/>
  <c r="AA69" i="4"/>
  <c r="AB68" i="4"/>
  <c r="Z68" i="4"/>
  <c r="O68" i="4"/>
  <c r="Y68" i="4" s="1"/>
  <c r="AB67" i="4"/>
  <c r="Z67" i="4"/>
  <c r="O67" i="4"/>
  <c r="Y67" i="4" s="1"/>
  <c r="AB66" i="4"/>
  <c r="AA66" i="4"/>
  <c r="Z66" i="4"/>
  <c r="O66" i="4"/>
  <c r="Y66" i="4" s="1"/>
  <c r="AB65" i="4"/>
  <c r="Z65" i="4"/>
  <c r="O65" i="4"/>
  <c r="Y65" i="4" s="1"/>
  <c r="V64" i="4"/>
  <c r="AC63" i="4"/>
  <c r="AB63" i="4"/>
  <c r="Z63" i="4"/>
  <c r="U63" i="4"/>
  <c r="W63" i="4" s="1"/>
  <c r="O63" i="4"/>
  <c r="Y63" i="4" s="1"/>
  <c r="AC62" i="4"/>
  <c r="AB62" i="4"/>
  <c r="Z62" i="4"/>
  <c r="U62" i="4"/>
  <c r="X62" i="4" s="1"/>
  <c r="O62" i="4"/>
  <c r="Y62" i="4" s="1"/>
  <c r="AA62" i="4"/>
  <c r="AC61" i="4"/>
  <c r="AB61" i="4"/>
  <c r="Z61" i="4"/>
  <c r="U61" i="4"/>
  <c r="W61" i="4" s="1"/>
  <c r="O61" i="4"/>
  <c r="Y61" i="4" s="1"/>
  <c r="AC60" i="4"/>
  <c r="AB60" i="4"/>
  <c r="Z60" i="4"/>
  <c r="U60" i="4"/>
  <c r="X60" i="4" s="1"/>
  <c r="O60" i="4"/>
  <c r="Y60" i="4" s="1"/>
  <c r="AC59" i="4"/>
  <c r="AB59" i="4"/>
  <c r="Z59" i="4"/>
  <c r="U59" i="4"/>
  <c r="O59" i="4"/>
  <c r="Y59" i="4" s="1"/>
  <c r="AC58" i="4"/>
  <c r="AB58" i="4"/>
  <c r="Z58" i="4"/>
  <c r="U58" i="4"/>
  <c r="W58" i="4" s="1"/>
  <c r="O58" i="4"/>
  <c r="Y58" i="4" s="1"/>
  <c r="AC57" i="4"/>
  <c r="AB57" i="4"/>
  <c r="Z57" i="4"/>
  <c r="U57" i="4"/>
  <c r="W57" i="4" s="1"/>
  <c r="O57" i="4"/>
  <c r="Y57" i="4" s="1"/>
  <c r="V56" i="4"/>
  <c r="AB55" i="4"/>
  <c r="Z55" i="4"/>
  <c r="Y55" i="4"/>
  <c r="AA55" i="4"/>
  <c r="AB54" i="4"/>
  <c r="Z54" i="4"/>
  <c r="Y54" i="4"/>
  <c r="AB53" i="4"/>
  <c r="Z53" i="4"/>
  <c r="Y53" i="4"/>
  <c r="AA53" i="4"/>
  <c r="AB52" i="4"/>
  <c r="Z52" i="4"/>
  <c r="Y52" i="4"/>
  <c r="AB51" i="4"/>
  <c r="Z51" i="4"/>
  <c r="Y51" i="4"/>
  <c r="AB50" i="4"/>
  <c r="Z50" i="4"/>
  <c r="Y50" i="4"/>
  <c r="U50" i="4"/>
  <c r="AA50" i="4"/>
  <c r="AB49" i="4"/>
  <c r="Z49" i="4"/>
  <c r="Y49" i="4"/>
  <c r="U49" i="4"/>
  <c r="AC49" i="4"/>
  <c r="AA49" i="4"/>
  <c r="V48" i="4"/>
  <c r="AB47" i="4"/>
  <c r="Z47" i="4"/>
  <c r="Y47" i="4"/>
  <c r="U47" i="4"/>
  <c r="X47" i="4" s="1"/>
  <c r="AC47" i="4"/>
  <c r="AB46" i="4"/>
  <c r="Z46" i="4"/>
  <c r="Y46" i="4"/>
  <c r="AB45" i="4"/>
  <c r="Z45" i="4"/>
  <c r="Y45" i="4"/>
  <c r="AB44" i="4"/>
  <c r="Z44" i="4"/>
  <c r="Y44" i="4"/>
  <c r="AB43" i="4"/>
  <c r="Z43" i="4"/>
  <c r="Y43" i="4"/>
  <c r="AC42" i="4"/>
  <c r="AB42" i="4"/>
  <c r="Z42" i="4"/>
  <c r="Y42" i="4"/>
  <c r="AA42" i="4"/>
  <c r="AB41" i="4"/>
  <c r="Z41" i="4"/>
  <c r="Y41" i="4"/>
  <c r="AA41" i="4"/>
  <c r="V40" i="4"/>
  <c r="AC38" i="4"/>
  <c r="AB38" i="4"/>
  <c r="Z38" i="4"/>
  <c r="O38" i="4"/>
  <c r="Y38" i="4" s="1"/>
  <c r="AB37" i="4"/>
  <c r="Z37" i="4"/>
  <c r="O37" i="4"/>
  <c r="Y37" i="4" s="1"/>
  <c r="AB36" i="4"/>
  <c r="Z36" i="4"/>
  <c r="O36" i="4"/>
  <c r="Y36" i="4" s="1"/>
  <c r="AB35" i="4"/>
  <c r="Z35" i="4"/>
  <c r="O35" i="4"/>
  <c r="Y35" i="4" s="1"/>
  <c r="AB34" i="4"/>
  <c r="Z34" i="4"/>
  <c r="O34" i="4"/>
  <c r="Y34" i="4" s="1"/>
  <c r="AA34" i="4"/>
  <c r="AC33" i="4"/>
  <c r="AB33" i="4"/>
  <c r="Z33" i="4"/>
  <c r="O33" i="4"/>
  <c r="Y33" i="4" s="1"/>
  <c r="AB32" i="4"/>
  <c r="Z32" i="4"/>
  <c r="O32" i="4"/>
  <c r="Y32" i="4" s="1"/>
  <c r="V31" i="4"/>
  <c r="AC30" i="4"/>
  <c r="AB30" i="4"/>
  <c r="Z30" i="4"/>
  <c r="U30" i="4"/>
  <c r="W30" i="4" s="1"/>
  <c r="O30" i="4"/>
  <c r="Y30" i="4" s="1"/>
  <c r="AC29" i="4"/>
  <c r="AB29" i="4"/>
  <c r="Z29" i="4"/>
  <c r="U29" i="4"/>
  <c r="W29" i="4" s="1"/>
  <c r="O29" i="4"/>
  <c r="Y29" i="4" s="1"/>
  <c r="AC28" i="4"/>
  <c r="AB28" i="4"/>
  <c r="Z28" i="4"/>
  <c r="U28" i="4"/>
  <c r="W28" i="4" s="1"/>
  <c r="O28" i="4"/>
  <c r="Y28" i="4" s="1"/>
  <c r="AA28" i="4"/>
  <c r="AC27" i="4"/>
  <c r="AB27" i="4"/>
  <c r="Z27" i="4"/>
  <c r="U27" i="4"/>
  <c r="X27" i="4" s="1"/>
  <c r="O27" i="4"/>
  <c r="Y27" i="4" s="1"/>
  <c r="AA27" i="4"/>
  <c r="AC26" i="4"/>
  <c r="AB26" i="4"/>
  <c r="Z26" i="4"/>
  <c r="U26" i="4"/>
  <c r="X26" i="4" s="1"/>
  <c r="O26" i="4"/>
  <c r="Y26" i="4" s="1"/>
  <c r="AC25" i="4"/>
  <c r="AB25" i="4"/>
  <c r="Z25" i="4"/>
  <c r="U25" i="4"/>
  <c r="W25" i="4" s="1"/>
  <c r="O25" i="4"/>
  <c r="Y25" i="4" s="1"/>
  <c r="AC24" i="4"/>
  <c r="AB24" i="4"/>
  <c r="Z24" i="4"/>
  <c r="U24" i="4"/>
  <c r="X24" i="4" s="1"/>
  <c r="O24" i="4"/>
  <c r="Y24" i="4" s="1"/>
  <c r="V23" i="4"/>
  <c r="AB22" i="4"/>
  <c r="Z22" i="4"/>
  <c r="Y22" i="4"/>
  <c r="AB21" i="4"/>
  <c r="Z21" i="4"/>
  <c r="Y21" i="4"/>
  <c r="AA21" i="4"/>
  <c r="AB20" i="4"/>
  <c r="Z20" i="4"/>
  <c r="Y20" i="4"/>
  <c r="AA20" i="4"/>
  <c r="AB19" i="4"/>
  <c r="Z19" i="4"/>
  <c r="Y19" i="4"/>
  <c r="AA19" i="4"/>
  <c r="AB18" i="4"/>
  <c r="Z18" i="4"/>
  <c r="Y18" i="4"/>
  <c r="AB17" i="4"/>
  <c r="Z17" i="4"/>
  <c r="Y17" i="4"/>
  <c r="U17" i="4"/>
  <c r="AB16" i="4"/>
  <c r="Z16" i="4"/>
  <c r="Y16" i="4"/>
  <c r="V15" i="4"/>
  <c r="AC14" i="4"/>
  <c r="AB14" i="4"/>
  <c r="Z14" i="4"/>
  <c r="Y14" i="4"/>
  <c r="AB13" i="4"/>
  <c r="Z13" i="4"/>
  <c r="Y13" i="4"/>
  <c r="AA13" i="4"/>
  <c r="AB12" i="4"/>
  <c r="Z12" i="4"/>
  <c r="Y12" i="4"/>
  <c r="AC12" i="4"/>
  <c r="AB11" i="4"/>
  <c r="Z11" i="4"/>
  <c r="Y11" i="4"/>
  <c r="AB10" i="4"/>
  <c r="Z10" i="4"/>
  <c r="Y10" i="4"/>
  <c r="AB9" i="4"/>
  <c r="Z9" i="4"/>
  <c r="Y9" i="4"/>
  <c r="AB8" i="4"/>
  <c r="Z8" i="4"/>
  <c r="Y8" i="4"/>
  <c r="AA8" i="4"/>
  <c r="AA173" i="3"/>
  <c r="AA158" i="3"/>
  <c r="AA157" i="3"/>
  <c r="AA136" i="3"/>
  <c r="AA135" i="3"/>
  <c r="AA120" i="3"/>
  <c r="AA104" i="3"/>
  <c r="AA103" i="3"/>
  <c r="AA89" i="3"/>
  <c r="AA71" i="3"/>
  <c r="AA50" i="3"/>
  <c r="AA35" i="3"/>
  <c r="AA34" i="3"/>
  <c r="AA166" i="3"/>
  <c r="AA149" i="3"/>
  <c r="AA128" i="3"/>
  <c r="AA127" i="3"/>
  <c r="AA113" i="3"/>
  <c r="AA112" i="3"/>
  <c r="AA96" i="3"/>
  <c r="AA95" i="3"/>
  <c r="AA63" i="3"/>
  <c r="AA58" i="3"/>
  <c r="AA57" i="3"/>
  <c r="AA43" i="3"/>
  <c r="AA27" i="3"/>
  <c r="AA26" i="3"/>
  <c r="AA12" i="3"/>
  <c r="P170" i="3"/>
  <c r="P171" i="3"/>
  <c r="R171" i="3" s="1"/>
  <c r="U171" i="3" s="1"/>
  <c r="P172" i="3"/>
  <c r="Z172" i="3" s="1"/>
  <c r="AA172" i="3" s="1"/>
  <c r="P173" i="3"/>
  <c r="P174" i="3"/>
  <c r="R174" i="3" s="1"/>
  <c r="U174" i="3" s="1"/>
  <c r="P169" i="3"/>
  <c r="P163" i="3"/>
  <c r="P164" i="3"/>
  <c r="Z164" i="3" s="1"/>
  <c r="AA164" i="3" s="1"/>
  <c r="P165" i="3"/>
  <c r="T165" i="3" s="1"/>
  <c r="U165" i="3" s="1"/>
  <c r="P166" i="3"/>
  <c r="P167" i="3"/>
  <c r="Z167" i="3" s="1"/>
  <c r="AA167" i="3" s="1"/>
  <c r="P162" i="3"/>
  <c r="P147" i="3"/>
  <c r="P146" i="3"/>
  <c r="R146" i="3" s="1"/>
  <c r="P144" i="3"/>
  <c r="T144" i="3" s="1"/>
  <c r="P143" i="3"/>
  <c r="S84" i="1"/>
  <c r="S85" i="1"/>
  <c r="AC85" i="1" s="1"/>
  <c r="AD85" i="1" s="1"/>
  <c r="S86" i="1"/>
  <c r="U86" i="1" s="1"/>
  <c r="S87" i="1"/>
  <c r="AC87" i="1" s="1"/>
  <c r="AD87" i="1" s="1"/>
  <c r="S88" i="1"/>
  <c r="W88" i="1" s="1"/>
  <c r="X88" i="1" s="1"/>
  <c r="S89" i="1"/>
  <c r="AC89" i="1" s="1"/>
  <c r="AD89" i="1" s="1"/>
  <c r="S83" i="1"/>
  <c r="S76" i="1"/>
  <c r="U76" i="1" s="1"/>
  <c r="X76" i="1" s="1"/>
  <c r="S77" i="1"/>
  <c r="AC77" i="1" s="1"/>
  <c r="AD77" i="1" s="1"/>
  <c r="S78" i="1"/>
  <c r="S79" i="1"/>
  <c r="AC79" i="1" s="1"/>
  <c r="AD79" i="1" s="1"/>
  <c r="S80" i="1"/>
  <c r="U80" i="1" s="1"/>
  <c r="X80" i="1" s="1"/>
  <c r="S81" i="1"/>
  <c r="S75" i="1"/>
  <c r="W75" i="1" s="1"/>
  <c r="P84" i="3"/>
  <c r="P85" i="3"/>
  <c r="P86" i="3"/>
  <c r="Z86" i="3" s="1"/>
  <c r="AA86" i="3" s="1"/>
  <c r="P87" i="3"/>
  <c r="Z87" i="3" s="1"/>
  <c r="AA87" i="3" s="1"/>
  <c r="P88" i="3"/>
  <c r="R88" i="3" s="1"/>
  <c r="P89" i="3"/>
  <c r="P83" i="3"/>
  <c r="P76" i="3"/>
  <c r="T76" i="3" s="1"/>
  <c r="P77" i="3"/>
  <c r="Z77" i="3" s="1"/>
  <c r="AA77" i="3" s="1"/>
  <c r="P78" i="3"/>
  <c r="R78" i="3" s="1"/>
  <c r="U78" i="3" s="1"/>
  <c r="P79" i="3"/>
  <c r="Z79" i="3" s="1"/>
  <c r="AA79" i="3" s="1"/>
  <c r="P80" i="3"/>
  <c r="P81" i="3"/>
  <c r="P75" i="3"/>
  <c r="P118" i="3"/>
  <c r="T118" i="3" s="1"/>
  <c r="U118" i="3" s="1"/>
  <c r="P119" i="3"/>
  <c r="P120" i="3"/>
  <c r="P121" i="3"/>
  <c r="P122" i="3"/>
  <c r="P123" i="3"/>
  <c r="T123" i="3" s="1"/>
  <c r="U123" i="3" s="1"/>
  <c r="P117" i="3"/>
  <c r="T117" i="3" s="1"/>
  <c r="P110" i="3"/>
  <c r="P111" i="3"/>
  <c r="P112" i="3"/>
  <c r="T112" i="3" s="1"/>
  <c r="P113" i="3"/>
  <c r="Z113" i="3" s="1"/>
  <c r="P114" i="3"/>
  <c r="T114" i="3" s="1"/>
  <c r="P115" i="3"/>
  <c r="Z115" i="3" s="1"/>
  <c r="AA115" i="3" s="1"/>
  <c r="P109" i="3"/>
  <c r="Z109" i="3" s="1"/>
  <c r="AA109" i="3" s="1"/>
  <c r="Z83" i="2"/>
  <c r="AA83" i="2" s="1"/>
  <c r="P50" i="3"/>
  <c r="P51" i="3"/>
  <c r="P52" i="3"/>
  <c r="R52" i="3" s="1"/>
  <c r="P53" i="3"/>
  <c r="T53" i="3" s="1"/>
  <c r="U53" i="3" s="1"/>
  <c r="P54" i="3"/>
  <c r="Z54" i="3" s="1"/>
  <c r="AA54" i="3" s="1"/>
  <c r="P55" i="3"/>
  <c r="P49" i="3"/>
  <c r="S41" i="1"/>
  <c r="W41" i="1" s="1"/>
  <c r="S42" i="1"/>
  <c r="U42" i="1" s="1"/>
  <c r="X42" i="1" s="1"/>
  <c r="S43" i="1"/>
  <c r="AC43" i="1" s="1"/>
  <c r="AD43" i="1" s="1"/>
  <c r="S44" i="1"/>
  <c r="W44" i="1" s="1"/>
  <c r="S45" i="1"/>
  <c r="S46" i="1"/>
  <c r="W46" i="1" s="1"/>
  <c r="S47" i="1"/>
  <c r="W47" i="1" s="1"/>
  <c r="P42" i="3"/>
  <c r="P43" i="3"/>
  <c r="R43" i="3" s="1"/>
  <c r="U43" i="3" s="1"/>
  <c r="P44" i="3"/>
  <c r="Z44" i="3" s="1"/>
  <c r="AA44" i="3" s="1"/>
  <c r="P45" i="3"/>
  <c r="P46" i="3"/>
  <c r="T46" i="3" s="1"/>
  <c r="P47" i="3"/>
  <c r="R47" i="3" s="1"/>
  <c r="U47" i="3" s="1"/>
  <c r="P41" i="3"/>
  <c r="R41" i="3" s="1"/>
  <c r="U41" i="3" s="1"/>
  <c r="P17" i="3"/>
  <c r="P18" i="3"/>
  <c r="P19" i="3"/>
  <c r="R19" i="3" s="1"/>
  <c r="P20" i="3"/>
  <c r="R20" i="3" s="1"/>
  <c r="P21" i="3"/>
  <c r="T21" i="3" s="1"/>
  <c r="U21" i="3" s="1"/>
  <c r="P22" i="3"/>
  <c r="P16" i="3"/>
  <c r="Z18" i="3"/>
  <c r="AA18" i="3" s="1"/>
  <c r="P9" i="3"/>
  <c r="R9" i="3" s="1"/>
  <c r="U9" i="3" s="1"/>
  <c r="P10" i="3"/>
  <c r="Z10" i="3" s="1"/>
  <c r="AA10" i="3" s="1"/>
  <c r="P11" i="3"/>
  <c r="P12" i="3"/>
  <c r="P13" i="3"/>
  <c r="T13" i="3" s="1"/>
  <c r="P14" i="3"/>
  <c r="P8" i="3"/>
  <c r="Z8" i="3" s="1"/>
  <c r="AA8" i="3" s="1"/>
  <c r="Y175" i="3"/>
  <c r="S175" i="3"/>
  <c r="Y174" i="3"/>
  <c r="W174" i="3"/>
  <c r="L174" i="3"/>
  <c r="V174" i="3" s="1"/>
  <c r="X174" i="3"/>
  <c r="Z173" i="3"/>
  <c r="Y173" i="3"/>
  <c r="W173" i="3"/>
  <c r="R173" i="3"/>
  <c r="U173" i="3" s="1"/>
  <c r="L173" i="3"/>
  <c r="V173" i="3" s="1"/>
  <c r="Y172" i="3"/>
  <c r="W172" i="3"/>
  <c r="L172" i="3"/>
  <c r="V172" i="3" s="1"/>
  <c r="Z171" i="3"/>
  <c r="AA171" i="3" s="1"/>
  <c r="Y171" i="3"/>
  <c r="W171" i="3"/>
  <c r="V171" i="3"/>
  <c r="L171" i="3"/>
  <c r="X171" i="3"/>
  <c r="Z170" i="3"/>
  <c r="AA170" i="3" s="1"/>
  <c r="Y170" i="3"/>
  <c r="W170" i="3"/>
  <c r="R170" i="3"/>
  <c r="U170" i="3" s="1"/>
  <c r="L170" i="3"/>
  <c r="V170" i="3" s="1"/>
  <c r="X170" i="3"/>
  <c r="Z169" i="3"/>
  <c r="AA169" i="3" s="1"/>
  <c r="Y169" i="3"/>
  <c r="W169" i="3"/>
  <c r="W175" i="3" s="1"/>
  <c r="R169" i="3"/>
  <c r="T169" i="3" s="1"/>
  <c r="L169" i="3"/>
  <c r="V169" i="3" s="1"/>
  <c r="X169" i="3"/>
  <c r="S168" i="3"/>
  <c r="Y167" i="3"/>
  <c r="W167" i="3"/>
  <c r="V167" i="3"/>
  <c r="X167" i="3"/>
  <c r="Y166" i="3"/>
  <c r="W166" i="3"/>
  <c r="V166" i="3"/>
  <c r="Z166" i="3"/>
  <c r="Z165" i="3"/>
  <c r="AA165" i="3" s="1"/>
  <c r="Y165" i="3"/>
  <c r="W165" i="3"/>
  <c r="V165" i="3"/>
  <c r="R165" i="3"/>
  <c r="X165" i="3"/>
  <c r="Y164" i="3"/>
  <c r="W164" i="3"/>
  <c r="V164" i="3"/>
  <c r="T164" i="3"/>
  <c r="U164" i="3" s="1"/>
  <c r="X164" i="3"/>
  <c r="Z163" i="3"/>
  <c r="AA163" i="3" s="1"/>
  <c r="Y163" i="3"/>
  <c r="W163" i="3"/>
  <c r="V163" i="3"/>
  <c r="T163" i="3"/>
  <c r="U163" i="3" s="1"/>
  <c r="R163" i="3"/>
  <c r="Y162" i="3"/>
  <c r="X162" i="3"/>
  <c r="W162" i="3"/>
  <c r="W168" i="3" s="1"/>
  <c r="V162" i="3"/>
  <c r="S159" i="3"/>
  <c r="S161" i="3" s="1"/>
  <c r="Z158" i="3"/>
  <c r="Y158" i="3"/>
  <c r="W158" i="3"/>
  <c r="R158" i="3"/>
  <c r="U158" i="3" s="1"/>
  <c r="L158" i="3"/>
  <c r="V158" i="3" s="1"/>
  <c r="X158" i="3"/>
  <c r="Z157" i="3"/>
  <c r="Y157" i="3"/>
  <c r="W157" i="3"/>
  <c r="V157" i="3"/>
  <c r="R157" i="3"/>
  <c r="U157" i="3" s="1"/>
  <c r="L157" i="3"/>
  <c r="Z156" i="3"/>
  <c r="AA156" i="3" s="1"/>
  <c r="Y156" i="3"/>
  <c r="W156" i="3"/>
  <c r="R156" i="3"/>
  <c r="T156" i="3" s="1"/>
  <c r="L156" i="3"/>
  <c r="V156" i="3" s="1"/>
  <c r="X156" i="3"/>
  <c r="Z155" i="3"/>
  <c r="AA155" i="3" s="1"/>
  <c r="Y155" i="3"/>
  <c r="X155" i="3"/>
  <c r="W155" i="3"/>
  <c r="R155" i="3"/>
  <c r="U155" i="3" s="1"/>
  <c r="L155" i="3"/>
  <c r="V155" i="3" s="1"/>
  <c r="Z154" i="3"/>
  <c r="AA154" i="3" s="1"/>
  <c r="Y154" i="3"/>
  <c r="W154" i="3"/>
  <c r="R154" i="3"/>
  <c r="L154" i="3"/>
  <c r="V154" i="3" s="1"/>
  <c r="Z153" i="3"/>
  <c r="AA153" i="3" s="1"/>
  <c r="Y153" i="3"/>
  <c r="X153" i="3"/>
  <c r="W153" i="3"/>
  <c r="R153" i="3"/>
  <c r="U153" i="3" s="1"/>
  <c r="L153" i="3"/>
  <c r="V153" i="3" s="1"/>
  <c r="Z152" i="3"/>
  <c r="AA152" i="3" s="1"/>
  <c r="Y152" i="3"/>
  <c r="W152" i="3"/>
  <c r="R152" i="3"/>
  <c r="U152" i="3" s="1"/>
  <c r="L152" i="3"/>
  <c r="V152" i="3" s="1"/>
  <c r="S151" i="3"/>
  <c r="W151" i="3"/>
  <c r="Z150" i="3"/>
  <c r="AA150" i="3" s="1"/>
  <c r="Y150" i="3"/>
  <c r="W150" i="3"/>
  <c r="R150" i="3"/>
  <c r="T150" i="3" s="1"/>
  <c r="L150" i="3"/>
  <c r="V150" i="3" s="1"/>
  <c r="X150" i="3"/>
  <c r="Z149" i="3"/>
  <c r="Y149" i="3"/>
  <c r="Y151" i="3" s="1"/>
  <c r="W149" i="3"/>
  <c r="R149" i="3"/>
  <c r="L149" i="3"/>
  <c r="V149" i="3" s="1"/>
  <c r="S148" i="3"/>
  <c r="Y147" i="3"/>
  <c r="W147" i="3"/>
  <c r="V147" i="3"/>
  <c r="Z147" i="3"/>
  <c r="AA147" i="3" s="1"/>
  <c r="X147" i="3"/>
  <c r="Y146" i="3"/>
  <c r="Y148" i="3" s="1"/>
  <c r="W146" i="3"/>
  <c r="W148" i="3" s="1"/>
  <c r="V146" i="3"/>
  <c r="X146" i="3"/>
  <c r="S145" i="3"/>
  <c r="Y144" i="3"/>
  <c r="W144" i="3"/>
  <c r="V144" i="3"/>
  <c r="R144" i="3"/>
  <c r="U144" i="3" s="1"/>
  <c r="X144" i="3"/>
  <c r="Y143" i="3"/>
  <c r="W143" i="3"/>
  <c r="V143" i="3"/>
  <c r="V145" i="3" s="1"/>
  <c r="Z143" i="3"/>
  <c r="AA143" i="3" s="1"/>
  <c r="X143" i="3"/>
  <c r="S140" i="3"/>
  <c r="S142" i="3" s="1"/>
  <c r="Z139" i="3"/>
  <c r="AA139" i="3" s="1"/>
  <c r="Y139" i="3"/>
  <c r="W139" i="3"/>
  <c r="R139" i="3"/>
  <c r="U139" i="3" s="1"/>
  <c r="L139" i="3"/>
  <c r="V139" i="3" s="1"/>
  <c r="Z138" i="3"/>
  <c r="AA138" i="3" s="1"/>
  <c r="Y138" i="3"/>
  <c r="W138" i="3"/>
  <c r="R138" i="3"/>
  <c r="T138" i="3" s="1"/>
  <c r="L138" i="3"/>
  <c r="V138" i="3" s="1"/>
  <c r="X138" i="3"/>
  <c r="Z137" i="3"/>
  <c r="AA137" i="3" s="1"/>
  <c r="Y137" i="3"/>
  <c r="W137" i="3"/>
  <c r="R137" i="3"/>
  <c r="U137" i="3" s="1"/>
  <c r="L137" i="3"/>
  <c r="V137" i="3" s="1"/>
  <c r="X137" i="3"/>
  <c r="Z136" i="3"/>
  <c r="Y136" i="3"/>
  <c r="W136" i="3"/>
  <c r="V136" i="3"/>
  <c r="R136" i="3"/>
  <c r="L136" i="3"/>
  <c r="Z135" i="3"/>
  <c r="Y135" i="3"/>
  <c r="X135" i="3"/>
  <c r="W135" i="3"/>
  <c r="R135" i="3"/>
  <c r="U135" i="3" s="1"/>
  <c r="L135" i="3"/>
  <c r="V135" i="3" s="1"/>
  <c r="Z134" i="3"/>
  <c r="AA134" i="3" s="1"/>
  <c r="Y134" i="3"/>
  <c r="W134" i="3"/>
  <c r="R134" i="3"/>
  <c r="U134" i="3" s="1"/>
  <c r="L134" i="3"/>
  <c r="V134" i="3" s="1"/>
  <c r="Z133" i="3"/>
  <c r="AA133" i="3" s="1"/>
  <c r="Y133" i="3"/>
  <c r="W133" i="3"/>
  <c r="V133" i="3"/>
  <c r="R133" i="3"/>
  <c r="U133" i="3" s="1"/>
  <c r="L133" i="3"/>
  <c r="S132" i="3"/>
  <c r="Z131" i="3"/>
  <c r="AA131" i="3" s="1"/>
  <c r="Y131" i="3"/>
  <c r="X131" i="3"/>
  <c r="W131" i="3"/>
  <c r="R131" i="3"/>
  <c r="U131" i="3" s="1"/>
  <c r="L131" i="3"/>
  <c r="V131" i="3" s="1"/>
  <c r="Z130" i="3"/>
  <c r="AA130" i="3" s="1"/>
  <c r="Y130" i="3"/>
  <c r="W130" i="3"/>
  <c r="R130" i="3"/>
  <c r="U130" i="3" s="1"/>
  <c r="L130" i="3"/>
  <c r="V130" i="3" s="1"/>
  <c r="X130" i="3"/>
  <c r="Z129" i="3"/>
  <c r="AA129" i="3" s="1"/>
  <c r="Y129" i="3"/>
  <c r="W129" i="3"/>
  <c r="V129" i="3"/>
  <c r="R129" i="3"/>
  <c r="U129" i="3" s="1"/>
  <c r="L129" i="3"/>
  <c r="X129" i="3"/>
  <c r="Z128" i="3"/>
  <c r="Y128" i="3"/>
  <c r="W128" i="3"/>
  <c r="R128" i="3"/>
  <c r="T128" i="3" s="1"/>
  <c r="L128" i="3"/>
  <c r="V128" i="3" s="1"/>
  <c r="Z127" i="3"/>
  <c r="Y127" i="3"/>
  <c r="W127" i="3"/>
  <c r="V127" i="3"/>
  <c r="R127" i="3"/>
  <c r="U127" i="3" s="1"/>
  <c r="L127" i="3"/>
  <c r="Z126" i="3"/>
  <c r="AA126" i="3" s="1"/>
  <c r="Y126" i="3"/>
  <c r="W126" i="3"/>
  <c r="R126" i="3"/>
  <c r="L126" i="3"/>
  <c r="V126" i="3" s="1"/>
  <c r="Z125" i="3"/>
  <c r="AA125" i="3" s="1"/>
  <c r="Y125" i="3"/>
  <c r="W125" i="3"/>
  <c r="R125" i="3"/>
  <c r="U125" i="3" s="1"/>
  <c r="L125" i="3"/>
  <c r="V125" i="3" s="1"/>
  <c r="X125" i="3"/>
  <c r="S124" i="3"/>
  <c r="Y123" i="3"/>
  <c r="W123" i="3"/>
  <c r="V123" i="3"/>
  <c r="X123" i="3"/>
  <c r="Y122" i="3"/>
  <c r="X122" i="3"/>
  <c r="W122" i="3"/>
  <c r="V122" i="3"/>
  <c r="Y121" i="3"/>
  <c r="W121" i="3"/>
  <c r="V121" i="3"/>
  <c r="X121" i="3"/>
  <c r="Y120" i="3"/>
  <c r="W120" i="3"/>
  <c r="V120" i="3"/>
  <c r="Z120" i="3"/>
  <c r="X120" i="3"/>
  <c r="Y119" i="3"/>
  <c r="W119" i="3"/>
  <c r="V119" i="3"/>
  <c r="Z119" i="3"/>
  <c r="AA119" i="3" s="1"/>
  <c r="Y118" i="3"/>
  <c r="W118" i="3"/>
  <c r="V118" i="3"/>
  <c r="X118" i="3"/>
  <c r="Y117" i="3"/>
  <c r="W117" i="3"/>
  <c r="V117" i="3"/>
  <c r="X117" i="3"/>
  <c r="S116" i="3"/>
  <c r="Y115" i="3"/>
  <c r="W115" i="3"/>
  <c r="V115" i="3"/>
  <c r="X115" i="3"/>
  <c r="Y114" i="3"/>
  <c r="W114" i="3"/>
  <c r="V114" i="3"/>
  <c r="X114" i="3"/>
  <c r="Y113" i="3"/>
  <c r="W113" i="3"/>
  <c r="V113" i="3"/>
  <c r="T113" i="3"/>
  <c r="Z112" i="3"/>
  <c r="Y112" i="3"/>
  <c r="W112" i="3"/>
  <c r="V112" i="3"/>
  <c r="R112" i="3"/>
  <c r="U112" i="3" s="1"/>
  <c r="Y111" i="3"/>
  <c r="X111" i="3"/>
  <c r="W111" i="3"/>
  <c r="V111" i="3"/>
  <c r="Y110" i="3"/>
  <c r="X110" i="3"/>
  <c r="W110" i="3"/>
  <c r="V110" i="3"/>
  <c r="Y109" i="3"/>
  <c r="W109" i="3"/>
  <c r="V109" i="3"/>
  <c r="V116" i="3" s="1"/>
  <c r="T109" i="3"/>
  <c r="R109" i="3"/>
  <c r="U109" i="3" s="1"/>
  <c r="X109" i="3"/>
  <c r="S106" i="3"/>
  <c r="S108" i="3" s="1"/>
  <c r="Z105" i="3"/>
  <c r="AA105" i="3" s="1"/>
  <c r="Y105" i="3"/>
  <c r="W105" i="3"/>
  <c r="R105" i="3"/>
  <c r="T105" i="3" s="1"/>
  <c r="L105" i="3"/>
  <c r="V105" i="3" s="1"/>
  <c r="Z104" i="3"/>
  <c r="Y104" i="3"/>
  <c r="W104" i="3"/>
  <c r="R104" i="3"/>
  <c r="T104" i="3" s="1"/>
  <c r="L104" i="3"/>
  <c r="V104" i="3" s="1"/>
  <c r="Z103" i="3"/>
  <c r="Y103" i="3"/>
  <c r="W103" i="3"/>
  <c r="R103" i="3"/>
  <c r="U103" i="3" s="1"/>
  <c r="L103" i="3"/>
  <c r="V103" i="3" s="1"/>
  <c r="Z102" i="3"/>
  <c r="AA102" i="3" s="1"/>
  <c r="Y102" i="3"/>
  <c r="X102" i="3"/>
  <c r="W102" i="3"/>
  <c r="R102" i="3"/>
  <c r="L102" i="3"/>
  <c r="V102" i="3" s="1"/>
  <c r="Z101" i="3"/>
  <c r="AA101" i="3" s="1"/>
  <c r="Y101" i="3"/>
  <c r="X101" i="3"/>
  <c r="W101" i="3"/>
  <c r="W106" i="3" s="1"/>
  <c r="R101" i="3"/>
  <c r="U101" i="3" s="1"/>
  <c r="L101" i="3"/>
  <c r="V101" i="3" s="1"/>
  <c r="Z100" i="3"/>
  <c r="AA100" i="3" s="1"/>
  <c r="Y100" i="3"/>
  <c r="W100" i="3"/>
  <c r="R100" i="3"/>
  <c r="T100" i="3" s="1"/>
  <c r="L100" i="3"/>
  <c r="V100" i="3" s="1"/>
  <c r="Z99" i="3"/>
  <c r="AA99" i="3" s="1"/>
  <c r="Y99" i="3"/>
  <c r="W99" i="3"/>
  <c r="V99" i="3"/>
  <c r="R99" i="3"/>
  <c r="U99" i="3" s="1"/>
  <c r="L99" i="3"/>
  <c r="S98" i="3"/>
  <c r="Z97" i="3"/>
  <c r="AA97" i="3" s="1"/>
  <c r="Y97" i="3"/>
  <c r="W97" i="3"/>
  <c r="R97" i="3"/>
  <c r="U97" i="3" s="1"/>
  <c r="L97" i="3"/>
  <c r="V97" i="3" s="1"/>
  <c r="Z96" i="3"/>
  <c r="Y96" i="3"/>
  <c r="W96" i="3"/>
  <c r="R96" i="3"/>
  <c r="T96" i="3" s="1"/>
  <c r="L96" i="3"/>
  <c r="V96" i="3" s="1"/>
  <c r="Z95" i="3"/>
  <c r="Y95" i="3"/>
  <c r="W95" i="3"/>
  <c r="R95" i="3"/>
  <c r="U95" i="3" s="1"/>
  <c r="L95" i="3"/>
  <c r="V95" i="3" s="1"/>
  <c r="X95" i="3"/>
  <c r="Z94" i="3"/>
  <c r="AA94" i="3" s="1"/>
  <c r="Y94" i="3"/>
  <c r="W94" i="3"/>
  <c r="R94" i="3"/>
  <c r="T94" i="3" s="1"/>
  <c r="L94" i="3"/>
  <c r="V94" i="3" s="1"/>
  <c r="X94" i="3"/>
  <c r="Z93" i="3"/>
  <c r="AA93" i="3" s="1"/>
  <c r="Y93" i="3"/>
  <c r="W93" i="3"/>
  <c r="R93" i="3"/>
  <c r="U93" i="3" s="1"/>
  <c r="L93" i="3"/>
  <c r="V93" i="3" s="1"/>
  <c r="Z92" i="3"/>
  <c r="AA92" i="3" s="1"/>
  <c r="Y92" i="3"/>
  <c r="W92" i="3"/>
  <c r="R92" i="3"/>
  <c r="U92" i="3" s="1"/>
  <c r="L92" i="3"/>
  <c r="V92" i="3" s="1"/>
  <c r="Z91" i="3"/>
  <c r="AA91" i="3" s="1"/>
  <c r="Y91" i="3"/>
  <c r="Y98" i="3" s="1"/>
  <c r="W91" i="3"/>
  <c r="R91" i="3"/>
  <c r="T91" i="3" s="1"/>
  <c r="L91" i="3"/>
  <c r="V91" i="3" s="1"/>
  <c r="X91" i="3"/>
  <c r="S90" i="3"/>
  <c r="Y89" i="3"/>
  <c r="W89" i="3"/>
  <c r="V89" i="3"/>
  <c r="R89" i="3"/>
  <c r="Z89" i="3"/>
  <c r="Y88" i="3"/>
  <c r="X88" i="3"/>
  <c r="W88" i="3"/>
  <c r="V88" i="3"/>
  <c r="Y87" i="3"/>
  <c r="W87" i="3"/>
  <c r="V87" i="3"/>
  <c r="T87" i="3"/>
  <c r="U87" i="3" s="1"/>
  <c r="R87" i="3"/>
  <c r="X87" i="3"/>
  <c r="Y86" i="3"/>
  <c r="X86" i="3"/>
  <c r="W86" i="3"/>
  <c r="V86" i="3"/>
  <c r="Y85" i="3"/>
  <c r="X85" i="3"/>
  <c r="W85" i="3"/>
  <c r="V85" i="3"/>
  <c r="Y84" i="3"/>
  <c r="W84" i="3"/>
  <c r="V84" i="3"/>
  <c r="Z84" i="3"/>
  <c r="AA84" i="3" s="1"/>
  <c r="X84" i="3"/>
  <c r="Y83" i="3"/>
  <c r="Y90" i="3" s="1"/>
  <c r="W83" i="3"/>
  <c r="V83" i="3"/>
  <c r="R83" i="3"/>
  <c r="Z83" i="3"/>
  <c r="AA83" i="3" s="1"/>
  <c r="X83" i="3"/>
  <c r="S82" i="3"/>
  <c r="Y81" i="3"/>
  <c r="X81" i="3"/>
  <c r="W81" i="3"/>
  <c r="V81" i="3"/>
  <c r="R81" i="3"/>
  <c r="U81" i="3" s="1"/>
  <c r="Y80" i="3"/>
  <c r="W80" i="3"/>
  <c r="V80" i="3"/>
  <c r="X80" i="3"/>
  <c r="Y79" i="3"/>
  <c r="W79" i="3"/>
  <c r="V79" i="3"/>
  <c r="R79" i="3"/>
  <c r="U79" i="3" s="1"/>
  <c r="X79" i="3"/>
  <c r="Y78" i="3"/>
  <c r="X78" i="3"/>
  <c r="W78" i="3"/>
  <c r="V78" i="3"/>
  <c r="Y77" i="3"/>
  <c r="W77" i="3"/>
  <c r="V77" i="3"/>
  <c r="X77" i="3"/>
  <c r="Y76" i="3"/>
  <c r="W76" i="3"/>
  <c r="V76" i="3"/>
  <c r="R76" i="3"/>
  <c r="U76" i="3" s="1"/>
  <c r="Y75" i="3"/>
  <c r="X75" i="3"/>
  <c r="W75" i="3"/>
  <c r="V75" i="3"/>
  <c r="S72" i="3"/>
  <c r="S74" i="3" s="1"/>
  <c r="Z71" i="3"/>
  <c r="Y71" i="3"/>
  <c r="X71" i="3"/>
  <c r="W71" i="3"/>
  <c r="R71" i="3"/>
  <c r="U71" i="3" s="1"/>
  <c r="L71" i="3"/>
  <c r="V71" i="3" s="1"/>
  <c r="Z70" i="3"/>
  <c r="AA70" i="3" s="1"/>
  <c r="Y70" i="3"/>
  <c r="W70" i="3"/>
  <c r="R70" i="3"/>
  <c r="L70" i="3"/>
  <c r="V70" i="3" s="1"/>
  <c r="Z69" i="3"/>
  <c r="AA69" i="3" s="1"/>
  <c r="Y69" i="3"/>
  <c r="W69" i="3"/>
  <c r="R69" i="3"/>
  <c r="U69" i="3" s="1"/>
  <c r="L69" i="3"/>
  <c r="V69" i="3" s="1"/>
  <c r="Z68" i="3"/>
  <c r="AA68" i="3" s="1"/>
  <c r="Y68" i="3"/>
  <c r="W68" i="3"/>
  <c r="R68" i="3"/>
  <c r="T68" i="3" s="1"/>
  <c r="L68" i="3"/>
  <c r="V68" i="3" s="1"/>
  <c r="X68" i="3"/>
  <c r="Z67" i="3"/>
  <c r="AA67" i="3" s="1"/>
  <c r="Y67" i="3"/>
  <c r="W67" i="3"/>
  <c r="R67" i="3"/>
  <c r="U67" i="3" s="1"/>
  <c r="L67" i="3"/>
  <c r="V67" i="3" s="1"/>
  <c r="Z66" i="3"/>
  <c r="AA66" i="3" s="1"/>
  <c r="Y66" i="3"/>
  <c r="X66" i="3"/>
  <c r="W66" i="3"/>
  <c r="R66" i="3"/>
  <c r="T66" i="3" s="1"/>
  <c r="L66" i="3"/>
  <c r="V66" i="3" s="1"/>
  <c r="Z65" i="3"/>
  <c r="AA65" i="3" s="1"/>
  <c r="Y65" i="3"/>
  <c r="X65" i="3"/>
  <c r="W65" i="3"/>
  <c r="R65" i="3"/>
  <c r="U65" i="3" s="1"/>
  <c r="L65" i="3"/>
  <c r="V65" i="3" s="1"/>
  <c r="S64" i="3"/>
  <c r="Z63" i="3"/>
  <c r="Y63" i="3"/>
  <c r="W63" i="3"/>
  <c r="R63" i="3"/>
  <c r="U63" i="3" s="1"/>
  <c r="L63" i="3"/>
  <c r="V63" i="3" s="1"/>
  <c r="Z62" i="3"/>
  <c r="AA62" i="3" s="1"/>
  <c r="Y62" i="3"/>
  <c r="W62" i="3"/>
  <c r="R62" i="3"/>
  <c r="T62" i="3" s="1"/>
  <c r="L62" i="3"/>
  <c r="V62" i="3" s="1"/>
  <c r="Z61" i="3"/>
  <c r="AA61" i="3" s="1"/>
  <c r="Y61" i="3"/>
  <c r="W61" i="3"/>
  <c r="R61" i="3"/>
  <c r="U61" i="3" s="1"/>
  <c r="L61" i="3"/>
  <c r="V61" i="3" s="1"/>
  <c r="Z60" i="3"/>
  <c r="AA60" i="3" s="1"/>
  <c r="Y60" i="3"/>
  <c r="W60" i="3"/>
  <c r="R60" i="3"/>
  <c r="L60" i="3"/>
  <c r="V60" i="3" s="1"/>
  <c r="Z59" i="3"/>
  <c r="AA59" i="3" s="1"/>
  <c r="Y59" i="3"/>
  <c r="X59" i="3"/>
  <c r="W59" i="3"/>
  <c r="V59" i="3"/>
  <c r="R59" i="3"/>
  <c r="T59" i="3" s="1"/>
  <c r="L59" i="3"/>
  <c r="Z58" i="3"/>
  <c r="Y58" i="3"/>
  <c r="W58" i="3"/>
  <c r="R58" i="3"/>
  <c r="U58" i="3" s="1"/>
  <c r="L58" i="3"/>
  <c r="V58" i="3" s="1"/>
  <c r="X58" i="3"/>
  <c r="Z57" i="3"/>
  <c r="Y57" i="3"/>
  <c r="W57" i="3"/>
  <c r="R57" i="3"/>
  <c r="U57" i="3" s="1"/>
  <c r="L57" i="3"/>
  <c r="V57" i="3" s="1"/>
  <c r="S56" i="3"/>
  <c r="Y55" i="3"/>
  <c r="X55" i="3"/>
  <c r="W55" i="3"/>
  <c r="V55" i="3"/>
  <c r="Y54" i="3"/>
  <c r="W54" i="3"/>
  <c r="V54" i="3"/>
  <c r="Y53" i="3"/>
  <c r="W53" i="3"/>
  <c r="V53" i="3"/>
  <c r="Y52" i="3"/>
  <c r="X52" i="3"/>
  <c r="W52" i="3"/>
  <c r="V52" i="3"/>
  <c r="Y51" i="3"/>
  <c r="W51" i="3"/>
  <c r="V51" i="3"/>
  <c r="R51" i="3"/>
  <c r="X51" i="3"/>
  <c r="Z50" i="3"/>
  <c r="Y50" i="3"/>
  <c r="W50" i="3"/>
  <c r="V50" i="3"/>
  <c r="T50" i="3"/>
  <c r="U50" i="3" s="1"/>
  <c r="R50" i="3"/>
  <c r="X50" i="3"/>
  <c r="Y49" i="3"/>
  <c r="X49" i="3"/>
  <c r="W49" i="3"/>
  <c r="V49" i="3"/>
  <c r="S48" i="3"/>
  <c r="Y47" i="3"/>
  <c r="W47" i="3"/>
  <c r="V47" i="3"/>
  <c r="Y46" i="3"/>
  <c r="W46" i="3"/>
  <c r="V46" i="3"/>
  <c r="Y45" i="3"/>
  <c r="X45" i="3"/>
  <c r="W45" i="3"/>
  <c r="V45" i="3"/>
  <c r="Y44" i="3"/>
  <c r="W44" i="3"/>
  <c r="V44" i="3"/>
  <c r="T44" i="3"/>
  <c r="X44" i="3"/>
  <c r="Z43" i="3"/>
  <c r="Y43" i="3"/>
  <c r="W43" i="3"/>
  <c r="V43" i="3"/>
  <c r="X43" i="3"/>
  <c r="Y42" i="3"/>
  <c r="X42" i="3"/>
  <c r="W42" i="3"/>
  <c r="V42" i="3"/>
  <c r="R42" i="3"/>
  <c r="U42" i="3" s="1"/>
  <c r="Y41" i="3"/>
  <c r="W41" i="3"/>
  <c r="V41" i="3"/>
  <c r="T41" i="3"/>
  <c r="S40" i="3"/>
  <c r="Z38" i="3"/>
  <c r="AA38" i="3" s="1"/>
  <c r="Y38" i="3"/>
  <c r="W38" i="3"/>
  <c r="V38" i="3"/>
  <c r="R38" i="3"/>
  <c r="U38" i="3" s="1"/>
  <c r="L38" i="3"/>
  <c r="Z37" i="3"/>
  <c r="AA37" i="3" s="1"/>
  <c r="Y37" i="3"/>
  <c r="X37" i="3"/>
  <c r="W37" i="3"/>
  <c r="R37" i="3"/>
  <c r="T37" i="3" s="1"/>
  <c r="L37" i="3"/>
  <c r="V37" i="3" s="1"/>
  <c r="Z36" i="3"/>
  <c r="AA36" i="3" s="1"/>
  <c r="Y36" i="3"/>
  <c r="X36" i="3"/>
  <c r="W36" i="3"/>
  <c r="R36" i="3"/>
  <c r="U36" i="3" s="1"/>
  <c r="L36" i="3"/>
  <c r="V36" i="3" s="1"/>
  <c r="Z35" i="3"/>
  <c r="Y35" i="3"/>
  <c r="W35" i="3"/>
  <c r="V35" i="3"/>
  <c r="R35" i="3"/>
  <c r="L35" i="3"/>
  <c r="Z34" i="3"/>
  <c r="Y34" i="3"/>
  <c r="W34" i="3"/>
  <c r="V34" i="3"/>
  <c r="R34" i="3"/>
  <c r="T34" i="3" s="1"/>
  <c r="L34" i="3"/>
  <c r="Z33" i="3"/>
  <c r="AA33" i="3" s="1"/>
  <c r="Y33" i="3"/>
  <c r="W33" i="3"/>
  <c r="R33" i="3"/>
  <c r="U33" i="3" s="1"/>
  <c r="L33" i="3"/>
  <c r="V33" i="3" s="1"/>
  <c r="Z32" i="3"/>
  <c r="AA32" i="3" s="1"/>
  <c r="Y32" i="3"/>
  <c r="W32" i="3"/>
  <c r="V32" i="3"/>
  <c r="R32" i="3"/>
  <c r="U32" i="3" s="1"/>
  <c r="L32" i="3"/>
  <c r="S31" i="3"/>
  <c r="Z30" i="3"/>
  <c r="AA30" i="3" s="1"/>
  <c r="Y30" i="3"/>
  <c r="X30" i="3"/>
  <c r="W30" i="3"/>
  <c r="R30" i="3"/>
  <c r="T30" i="3" s="1"/>
  <c r="L30" i="3"/>
  <c r="V30" i="3" s="1"/>
  <c r="Z29" i="3"/>
  <c r="AA29" i="3" s="1"/>
  <c r="Y29" i="3"/>
  <c r="W29" i="3"/>
  <c r="R29" i="3"/>
  <c r="T29" i="3" s="1"/>
  <c r="L29" i="3"/>
  <c r="V29" i="3" s="1"/>
  <c r="X29" i="3"/>
  <c r="Z28" i="3"/>
  <c r="AA28" i="3" s="1"/>
  <c r="Y28" i="3"/>
  <c r="W28" i="3"/>
  <c r="R28" i="3"/>
  <c r="U28" i="3" s="1"/>
  <c r="L28" i="3"/>
  <c r="V28" i="3" s="1"/>
  <c r="Z27" i="3"/>
  <c r="Y27" i="3"/>
  <c r="W27" i="3"/>
  <c r="R27" i="3"/>
  <c r="T27" i="3" s="1"/>
  <c r="L27" i="3"/>
  <c r="V27" i="3" s="1"/>
  <c r="Z26" i="3"/>
  <c r="Y26" i="3"/>
  <c r="W26" i="3"/>
  <c r="R26" i="3"/>
  <c r="T26" i="3" s="1"/>
  <c r="L26" i="3"/>
  <c r="V26" i="3" s="1"/>
  <c r="X26" i="3"/>
  <c r="Z25" i="3"/>
  <c r="AA25" i="3" s="1"/>
  <c r="Y25" i="3"/>
  <c r="Y31" i="3" s="1"/>
  <c r="W25" i="3"/>
  <c r="R25" i="3"/>
  <c r="L25" i="3"/>
  <c r="V25" i="3" s="1"/>
  <c r="Z24" i="3"/>
  <c r="AA24" i="3" s="1"/>
  <c r="Y24" i="3"/>
  <c r="X24" i="3"/>
  <c r="W24" i="3"/>
  <c r="V24" i="3"/>
  <c r="R24" i="3"/>
  <c r="T24" i="3" s="1"/>
  <c r="L24" i="3"/>
  <c r="S23" i="3"/>
  <c r="Y22" i="3"/>
  <c r="W22" i="3"/>
  <c r="V22" i="3"/>
  <c r="R22" i="3"/>
  <c r="X22" i="3"/>
  <c r="Y21" i="3"/>
  <c r="W21" i="3"/>
  <c r="V21" i="3"/>
  <c r="X21" i="3"/>
  <c r="Y20" i="3"/>
  <c r="X20" i="3"/>
  <c r="W20" i="3"/>
  <c r="V20" i="3"/>
  <c r="Y19" i="3"/>
  <c r="W19" i="3"/>
  <c r="V19" i="3"/>
  <c r="Y18" i="3"/>
  <c r="W18" i="3"/>
  <c r="V18" i="3"/>
  <c r="T18" i="3"/>
  <c r="U18" i="3" s="1"/>
  <c r="Y17" i="3"/>
  <c r="X17" i="3"/>
  <c r="W17" i="3"/>
  <c r="V17" i="3"/>
  <c r="R17" i="3"/>
  <c r="Y16" i="3"/>
  <c r="X16" i="3"/>
  <c r="W16" i="3"/>
  <c r="V16" i="3"/>
  <c r="Z16" i="3"/>
  <c r="AA16" i="3" s="1"/>
  <c r="S15" i="3"/>
  <c r="Y14" i="3"/>
  <c r="X14" i="3"/>
  <c r="W14" i="3"/>
  <c r="V14" i="3"/>
  <c r="Z14" i="3"/>
  <c r="AA14" i="3" s="1"/>
  <c r="Z13" i="3"/>
  <c r="AA13" i="3" s="1"/>
  <c r="Y13" i="3"/>
  <c r="W13" i="3"/>
  <c r="V13" i="3"/>
  <c r="X13" i="3"/>
  <c r="Y12" i="3"/>
  <c r="X12" i="3"/>
  <c r="W12" i="3"/>
  <c r="V12" i="3"/>
  <c r="Z12" i="3"/>
  <c r="Y11" i="3"/>
  <c r="W11" i="3"/>
  <c r="W15" i="3" s="1"/>
  <c r="V11" i="3"/>
  <c r="R11" i="3"/>
  <c r="U11" i="3" s="1"/>
  <c r="Y10" i="3"/>
  <c r="W10" i="3"/>
  <c r="V10" i="3"/>
  <c r="T10" i="3"/>
  <c r="X10" i="3"/>
  <c r="Y9" i="3"/>
  <c r="W9" i="3"/>
  <c r="V9" i="3"/>
  <c r="X9" i="3"/>
  <c r="Y8" i="3"/>
  <c r="X8" i="3"/>
  <c r="W8" i="3"/>
  <c r="V8" i="3"/>
  <c r="P165" i="2"/>
  <c r="Z165" i="2" s="1"/>
  <c r="AA165" i="2" s="1"/>
  <c r="P166" i="2"/>
  <c r="Z166" i="2" s="1"/>
  <c r="AA166" i="2" s="1"/>
  <c r="P167" i="2"/>
  <c r="Z167" i="2" s="1"/>
  <c r="AA167" i="2" s="1"/>
  <c r="P168" i="2"/>
  <c r="R168" i="2" s="1"/>
  <c r="T168" i="2" s="1"/>
  <c r="P169" i="2"/>
  <c r="Z169" i="2" s="1"/>
  <c r="AA169" i="2" s="1"/>
  <c r="P164" i="2"/>
  <c r="R164" i="2" s="1"/>
  <c r="P158" i="2"/>
  <c r="T158" i="2" s="1"/>
  <c r="U158" i="2" s="1"/>
  <c r="P159" i="2"/>
  <c r="P160" i="2"/>
  <c r="Z160" i="2" s="1"/>
  <c r="AA160" i="2" s="1"/>
  <c r="P161" i="2"/>
  <c r="Z161" i="2" s="1"/>
  <c r="AA161" i="2" s="1"/>
  <c r="P162" i="2"/>
  <c r="P157" i="2"/>
  <c r="T157" i="2" s="1"/>
  <c r="U157" i="2" s="1"/>
  <c r="P144" i="2"/>
  <c r="Z144" i="2" s="1"/>
  <c r="AA144" i="2" s="1"/>
  <c r="P143" i="2"/>
  <c r="Z118" i="2"/>
  <c r="AA118" i="2" s="1"/>
  <c r="R120" i="2"/>
  <c r="Z122" i="2"/>
  <c r="AA122" i="2" s="1"/>
  <c r="R123" i="2"/>
  <c r="R117" i="2"/>
  <c r="P110" i="2"/>
  <c r="P111" i="2"/>
  <c r="R111" i="2" s="1"/>
  <c r="U111" i="2" s="1"/>
  <c r="P112" i="2"/>
  <c r="P113" i="2"/>
  <c r="R113" i="2" s="1"/>
  <c r="U113" i="2" s="1"/>
  <c r="P114" i="2"/>
  <c r="P115" i="2"/>
  <c r="P109" i="2"/>
  <c r="P84" i="2"/>
  <c r="P85" i="2"/>
  <c r="Z85" i="2" s="1"/>
  <c r="AA85" i="2" s="1"/>
  <c r="P86" i="2"/>
  <c r="Z86" i="2" s="1"/>
  <c r="AA86" i="2" s="1"/>
  <c r="P87" i="2"/>
  <c r="T87" i="2" s="1"/>
  <c r="U87" i="2" s="1"/>
  <c r="P88" i="2"/>
  <c r="Z88" i="2" s="1"/>
  <c r="AA88" i="2" s="1"/>
  <c r="P89" i="2"/>
  <c r="P76" i="2"/>
  <c r="Z76" i="2" s="1"/>
  <c r="AA76" i="2" s="1"/>
  <c r="P77" i="2"/>
  <c r="R77" i="2" s="1"/>
  <c r="U77" i="2" s="1"/>
  <c r="P78" i="2"/>
  <c r="P79" i="2"/>
  <c r="Z79" i="2" s="1"/>
  <c r="AA79" i="2" s="1"/>
  <c r="P80" i="2"/>
  <c r="P81" i="2"/>
  <c r="P75" i="2"/>
  <c r="Z75" i="2" s="1"/>
  <c r="AA75" i="2" s="1"/>
  <c r="R24" i="2"/>
  <c r="U24" i="2" s="1"/>
  <c r="Z50" i="2"/>
  <c r="AA50" i="2" s="1"/>
  <c r="R53" i="2"/>
  <c r="R54" i="2"/>
  <c r="Z55" i="2"/>
  <c r="AA55" i="2" s="1"/>
  <c r="Z49" i="2"/>
  <c r="AA49" i="2" s="1"/>
  <c r="P42" i="2"/>
  <c r="Z42" i="2" s="1"/>
  <c r="AA42" i="2" s="1"/>
  <c r="P43" i="2"/>
  <c r="Z43" i="2" s="1"/>
  <c r="AA43" i="2" s="1"/>
  <c r="P44" i="2"/>
  <c r="R44" i="2" s="1"/>
  <c r="U44" i="2" s="1"/>
  <c r="P45" i="2"/>
  <c r="Z45" i="2" s="1"/>
  <c r="AA45" i="2" s="1"/>
  <c r="P46" i="2"/>
  <c r="Z46" i="2" s="1"/>
  <c r="AA46" i="2" s="1"/>
  <c r="P47" i="2"/>
  <c r="P41" i="2"/>
  <c r="T19" i="2"/>
  <c r="U19" i="2" s="1"/>
  <c r="T20" i="2"/>
  <c r="U20" i="2" s="1"/>
  <c r="T21" i="2"/>
  <c r="U21" i="2" s="1"/>
  <c r="Z22" i="2"/>
  <c r="AA22" i="2" s="1"/>
  <c r="Z16" i="2"/>
  <c r="AA16" i="2" s="1"/>
  <c r="P9" i="2"/>
  <c r="Z9" i="2" s="1"/>
  <c r="AA9" i="2" s="1"/>
  <c r="P10" i="2"/>
  <c r="T10" i="2" s="1"/>
  <c r="P11" i="2"/>
  <c r="Z11" i="2" s="1"/>
  <c r="AA11" i="2" s="1"/>
  <c r="P12" i="2"/>
  <c r="Z12" i="2" s="1"/>
  <c r="AA12" i="2" s="1"/>
  <c r="P13" i="2"/>
  <c r="Z13" i="2" s="1"/>
  <c r="AA13" i="2" s="1"/>
  <c r="P14" i="2"/>
  <c r="P8" i="2"/>
  <c r="S170" i="2"/>
  <c r="Y169" i="2"/>
  <c r="W169" i="2"/>
  <c r="L169" i="2"/>
  <c r="V169" i="2" s="1"/>
  <c r="Z168" i="2"/>
  <c r="AA168" i="2" s="1"/>
  <c r="Y168" i="2"/>
  <c r="W168" i="2"/>
  <c r="L168" i="2"/>
  <c r="V168" i="2" s="1"/>
  <c r="X168" i="2"/>
  <c r="Y167" i="2"/>
  <c r="W167" i="2"/>
  <c r="L167" i="2"/>
  <c r="V167" i="2" s="1"/>
  <c r="X167" i="2"/>
  <c r="Y166" i="2"/>
  <c r="W166" i="2"/>
  <c r="R166" i="2"/>
  <c r="T166" i="2" s="1"/>
  <c r="L166" i="2"/>
  <c r="V166" i="2" s="1"/>
  <c r="AB166" i="2" s="1"/>
  <c r="Y165" i="2"/>
  <c r="W165" i="2"/>
  <c r="R165" i="2"/>
  <c r="T165" i="2" s="1"/>
  <c r="L165" i="2"/>
  <c r="V165" i="2" s="1"/>
  <c r="AB165" i="2" s="1"/>
  <c r="Y164" i="2"/>
  <c r="W164" i="2"/>
  <c r="L164" i="2"/>
  <c r="V164" i="2" s="1"/>
  <c r="S163" i="2"/>
  <c r="Y162" i="2"/>
  <c r="X162" i="2"/>
  <c r="W162" i="2"/>
  <c r="V162" i="2"/>
  <c r="Y161" i="2"/>
  <c r="W161" i="2"/>
  <c r="V161" i="2"/>
  <c r="X161" i="2"/>
  <c r="Y160" i="2"/>
  <c r="W160" i="2"/>
  <c r="V160" i="2"/>
  <c r="X160" i="2"/>
  <c r="Y159" i="2"/>
  <c r="W159" i="2"/>
  <c r="V159" i="2"/>
  <c r="Z158" i="2"/>
  <c r="AA158" i="2" s="1"/>
  <c r="Y158" i="2"/>
  <c r="W158" i="2"/>
  <c r="V158" i="2"/>
  <c r="Y157" i="2"/>
  <c r="W157" i="2"/>
  <c r="V157" i="2"/>
  <c r="S154" i="2"/>
  <c r="S156" i="2" s="1"/>
  <c r="Z153" i="2"/>
  <c r="AA153" i="2" s="1"/>
  <c r="Y153" i="2"/>
  <c r="W153" i="2"/>
  <c r="R153" i="2"/>
  <c r="T153" i="2" s="1"/>
  <c r="L153" i="2"/>
  <c r="V153" i="2" s="1"/>
  <c r="Z152" i="2"/>
  <c r="AA152" i="2" s="1"/>
  <c r="Y152" i="2"/>
  <c r="W152" i="2"/>
  <c r="R152" i="2"/>
  <c r="U152" i="2" s="1"/>
  <c r="L152" i="2"/>
  <c r="V152" i="2" s="1"/>
  <c r="S151" i="2"/>
  <c r="Z150" i="2"/>
  <c r="AA150" i="2" s="1"/>
  <c r="Y150" i="2"/>
  <c r="W150" i="2"/>
  <c r="R150" i="2"/>
  <c r="T150" i="2" s="1"/>
  <c r="L150" i="2"/>
  <c r="V150" i="2" s="1"/>
  <c r="Z149" i="2"/>
  <c r="AA149" i="2" s="1"/>
  <c r="Y149" i="2"/>
  <c r="W149" i="2"/>
  <c r="R149" i="2"/>
  <c r="L149" i="2"/>
  <c r="V149" i="2" s="1"/>
  <c r="X149" i="2"/>
  <c r="S148" i="2"/>
  <c r="Y147" i="2"/>
  <c r="X147" i="2"/>
  <c r="W147" i="2"/>
  <c r="V147" i="2"/>
  <c r="Y146" i="2"/>
  <c r="W146" i="2"/>
  <c r="V146" i="2"/>
  <c r="S145" i="2"/>
  <c r="Y144" i="2"/>
  <c r="W144" i="2"/>
  <c r="V144" i="2"/>
  <c r="Y143" i="2"/>
  <c r="W143" i="2"/>
  <c r="V143" i="2"/>
  <c r="S140" i="2"/>
  <c r="S142" i="2" s="1"/>
  <c r="Z139" i="2"/>
  <c r="AA139" i="2" s="1"/>
  <c r="AB139" i="2" s="1"/>
  <c r="Y139" i="2"/>
  <c r="W139" i="2"/>
  <c r="R139" i="2"/>
  <c r="U139" i="2" s="1"/>
  <c r="L139" i="2"/>
  <c r="V139" i="2" s="1"/>
  <c r="Z138" i="2"/>
  <c r="AA138" i="2" s="1"/>
  <c r="Y138" i="2"/>
  <c r="W138" i="2"/>
  <c r="R138" i="2"/>
  <c r="T138" i="2" s="1"/>
  <c r="L138" i="2"/>
  <c r="V138" i="2" s="1"/>
  <c r="X138" i="2"/>
  <c r="Z137" i="2"/>
  <c r="AA137" i="2" s="1"/>
  <c r="Y137" i="2"/>
  <c r="W137" i="2"/>
  <c r="R137" i="2"/>
  <c r="T137" i="2" s="1"/>
  <c r="L137" i="2"/>
  <c r="V137" i="2" s="1"/>
  <c r="Z136" i="2"/>
  <c r="AA136" i="2" s="1"/>
  <c r="Y136" i="2"/>
  <c r="W136" i="2"/>
  <c r="R136" i="2"/>
  <c r="U136" i="2" s="1"/>
  <c r="L136" i="2"/>
  <c r="V136" i="2" s="1"/>
  <c r="Z135" i="2"/>
  <c r="AA135" i="2" s="1"/>
  <c r="Y135" i="2"/>
  <c r="W135" i="2"/>
  <c r="R135" i="2"/>
  <c r="U135" i="2" s="1"/>
  <c r="L135" i="2"/>
  <c r="V135" i="2" s="1"/>
  <c r="Z134" i="2"/>
  <c r="AA134" i="2" s="1"/>
  <c r="Y134" i="2"/>
  <c r="W134" i="2"/>
  <c r="R134" i="2"/>
  <c r="L134" i="2"/>
  <c r="V134" i="2" s="1"/>
  <c r="Z133" i="2"/>
  <c r="AA133" i="2" s="1"/>
  <c r="Y133" i="2"/>
  <c r="W133" i="2"/>
  <c r="R133" i="2"/>
  <c r="U133" i="2" s="1"/>
  <c r="L133" i="2"/>
  <c r="V133" i="2" s="1"/>
  <c r="S132" i="2"/>
  <c r="Z131" i="2"/>
  <c r="AA131" i="2" s="1"/>
  <c r="Y131" i="2"/>
  <c r="W131" i="2"/>
  <c r="R131" i="2"/>
  <c r="U131" i="2" s="1"/>
  <c r="L131" i="2"/>
  <c r="V131" i="2" s="1"/>
  <c r="X131" i="2"/>
  <c r="Z130" i="2"/>
  <c r="AA130" i="2" s="1"/>
  <c r="Y130" i="2"/>
  <c r="W130" i="2"/>
  <c r="R130" i="2"/>
  <c r="L130" i="2"/>
  <c r="V130" i="2" s="1"/>
  <c r="Z129" i="2"/>
  <c r="AA129" i="2" s="1"/>
  <c r="AB129" i="2" s="1"/>
  <c r="Y129" i="2"/>
  <c r="W129" i="2"/>
  <c r="R129" i="2"/>
  <c r="U129" i="2" s="1"/>
  <c r="L129" i="2"/>
  <c r="V129" i="2" s="1"/>
  <c r="Z128" i="2"/>
  <c r="AA128" i="2" s="1"/>
  <c r="Y128" i="2"/>
  <c r="W128" i="2"/>
  <c r="R128" i="2"/>
  <c r="T128" i="2" s="1"/>
  <c r="L128" i="2"/>
  <c r="V128" i="2" s="1"/>
  <c r="Z127" i="2"/>
  <c r="AA127" i="2" s="1"/>
  <c r="Y127" i="2"/>
  <c r="W127" i="2"/>
  <c r="R127" i="2"/>
  <c r="T127" i="2" s="1"/>
  <c r="L127" i="2"/>
  <c r="V127" i="2" s="1"/>
  <c r="Z126" i="2"/>
  <c r="AA126" i="2" s="1"/>
  <c r="Y126" i="2"/>
  <c r="W126" i="2"/>
  <c r="R126" i="2"/>
  <c r="U126" i="2" s="1"/>
  <c r="L126" i="2"/>
  <c r="V126" i="2" s="1"/>
  <c r="Z125" i="2"/>
  <c r="AA125" i="2" s="1"/>
  <c r="Y125" i="2"/>
  <c r="W125" i="2"/>
  <c r="R125" i="2"/>
  <c r="L125" i="2"/>
  <c r="V125" i="2" s="1"/>
  <c r="X125" i="2"/>
  <c r="S124" i="2"/>
  <c r="Y123" i="2"/>
  <c r="W123" i="2"/>
  <c r="V123" i="2"/>
  <c r="X123" i="2"/>
  <c r="Y122" i="2"/>
  <c r="W122" i="2"/>
  <c r="V122" i="2"/>
  <c r="Y121" i="2"/>
  <c r="W121" i="2"/>
  <c r="V121" i="2"/>
  <c r="Y120" i="2"/>
  <c r="W120" i="2"/>
  <c r="V120" i="2"/>
  <c r="Y119" i="2"/>
  <c r="W119" i="2"/>
  <c r="V119" i="2"/>
  <c r="Y118" i="2"/>
  <c r="W118" i="2"/>
  <c r="V118" i="2"/>
  <c r="X118" i="2"/>
  <c r="Y117" i="2"/>
  <c r="W117" i="2"/>
  <c r="V117" i="2"/>
  <c r="X117" i="2"/>
  <c r="S116" i="2"/>
  <c r="Y115" i="2"/>
  <c r="W115" i="2"/>
  <c r="V115" i="2"/>
  <c r="Y114" i="2"/>
  <c r="W114" i="2"/>
  <c r="V114" i="2"/>
  <c r="Z114" i="2"/>
  <c r="AA114" i="2" s="1"/>
  <c r="AB114" i="2" s="1"/>
  <c r="Y113" i="2"/>
  <c r="W113" i="2"/>
  <c r="V113" i="2"/>
  <c r="Y112" i="2"/>
  <c r="W112" i="2"/>
  <c r="V112" i="2"/>
  <c r="Y111" i="2"/>
  <c r="W111" i="2"/>
  <c r="V111" i="2"/>
  <c r="X111" i="2"/>
  <c r="Y110" i="2"/>
  <c r="X110" i="2"/>
  <c r="W110" i="2"/>
  <c r="V110" i="2"/>
  <c r="Y109" i="2"/>
  <c r="W109" i="2"/>
  <c r="V109" i="2"/>
  <c r="S106" i="2"/>
  <c r="S108" i="2" s="1"/>
  <c r="Z105" i="2"/>
  <c r="AA105" i="2" s="1"/>
  <c r="Y105" i="2"/>
  <c r="W105" i="2"/>
  <c r="R105" i="2"/>
  <c r="T105" i="2" s="1"/>
  <c r="L105" i="2"/>
  <c r="V105" i="2" s="1"/>
  <c r="Z104" i="2"/>
  <c r="AA104" i="2" s="1"/>
  <c r="Y104" i="2"/>
  <c r="W104" i="2"/>
  <c r="R104" i="2"/>
  <c r="T104" i="2" s="1"/>
  <c r="L104" i="2"/>
  <c r="V104" i="2" s="1"/>
  <c r="Z103" i="2"/>
  <c r="AA103" i="2" s="1"/>
  <c r="Y103" i="2"/>
  <c r="W103" i="2"/>
  <c r="R103" i="2"/>
  <c r="U103" i="2" s="1"/>
  <c r="L103" i="2"/>
  <c r="V103" i="2" s="1"/>
  <c r="Z102" i="2"/>
  <c r="AA102" i="2" s="1"/>
  <c r="Y102" i="2"/>
  <c r="W102" i="2"/>
  <c r="R102" i="2"/>
  <c r="U102" i="2" s="1"/>
  <c r="L102" i="2"/>
  <c r="V102" i="2" s="1"/>
  <c r="X102" i="2"/>
  <c r="Z101" i="2"/>
  <c r="AA101" i="2" s="1"/>
  <c r="Y101" i="2"/>
  <c r="W101" i="2"/>
  <c r="R101" i="2"/>
  <c r="L101" i="2"/>
  <c r="V101" i="2" s="1"/>
  <c r="Z100" i="2"/>
  <c r="AA100" i="2" s="1"/>
  <c r="Y100" i="2"/>
  <c r="W100" i="2"/>
  <c r="R100" i="2"/>
  <c r="U100" i="2" s="1"/>
  <c r="L100" i="2"/>
  <c r="V100" i="2" s="1"/>
  <c r="Z99" i="2"/>
  <c r="AA99" i="2" s="1"/>
  <c r="Y99" i="2"/>
  <c r="W99" i="2"/>
  <c r="R99" i="2"/>
  <c r="L99" i="2"/>
  <c r="V99" i="2" s="1"/>
  <c r="S98" i="2"/>
  <c r="Z97" i="2"/>
  <c r="AA97" i="2" s="1"/>
  <c r="Y97" i="2"/>
  <c r="W97" i="2"/>
  <c r="R97" i="2"/>
  <c r="T97" i="2" s="1"/>
  <c r="L97" i="2"/>
  <c r="V97" i="2" s="1"/>
  <c r="Z96" i="2"/>
  <c r="AA96" i="2" s="1"/>
  <c r="Y96" i="2"/>
  <c r="W96" i="2"/>
  <c r="R96" i="2"/>
  <c r="U96" i="2" s="1"/>
  <c r="L96" i="2"/>
  <c r="V96" i="2" s="1"/>
  <c r="Z95" i="2"/>
  <c r="AA95" i="2" s="1"/>
  <c r="Y95" i="2"/>
  <c r="X95" i="2"/>
  <c r="W95" i="2"/>
  <c r="R95" i="2"/>
  <c r="L95" i="2"/>
  <c r="V95" i="2" s="1"/>
  <c r="Z94" i="2"/>
  <c r="AA94" i="2" s="1"/>
  <c r="Y94" i="2"/>
  <c r="W94" i="2"/>
  <c r="R94" i="2"/>
  <c r="U94" i="2" s="1"/>
  <c r="L94" i="2"/>
  <c r="V94" i="2" s="1"/>
  <c r="Z93" i="2"/>
  <c r="AA93" i="2" s="1"/>
  <c r="Y93" i="2"/>
  <c r="W93" i="2"/>
  <c r="R93" i="2"/>
  <c r="U93" i="2" s="1"/>
  <c r="L93" i="2"/>
  <c r="V93" i="2" s="1"/>
  <c r="Z92" i="2"/>
  <c r="AA92" i="2" s="1"/>
  <c r="Y92" i="2"/>
  <c r="W92" i="2"/>
  <c r="R92" i="2"/>
  <c r="T92" i="2" s="1"/>
  <c r="L92" i="2"/>
  <c r="V92" i="2" s="1"/>
  <c r="Z91" i="2"/>
  <c r="AA91" i="2" s="1"/>
  <c r="AB91" i="2" s="1"/>
  <c r="Y91" i="2"/>
  <c r="W91" i="2"/>
  <c r="R91" i="2"/>
  <c r="T91" i="2" s="1"/>
  <c r="L91" i="2"/>
  <c r="V91" i="2" s="1"/>
  <c r="S90" i="2"/>
  <c r="Y89" i="2"/>
  <c r="W89" i="2"/>
  <c r="V89" i="2"/>
  <c r="R89" i="2"/>
  <c r="Z89" i="2"/>
  <c r="AA89" i="2" s="1"/>
  <c r="Y88" i="2"/>
  <c r="X88" i="2"/>
  <c r="W88" i="2"/>
  <c r="V88" i="2"/>
  <c r="Z87" i="2"/>
  <c r="AA87" i="2" s="1"/>
  <c r="AB87" i="2" s="1"/>
  <c r="Y87" i="2"/>
  <c r="W87" i="2"/>
  <c r="V87" i="2"/>
  <c r="R87" i="2"/>
  <c r="X87" i="2"/>
  <c r="Y86" i="2"/>
  <c r="W86" i="2"/>
  <c r="V86" i="2"/>
  <c r="Y85" i="2"/>
  <c r="W85" i="2"/>
  <c r="V85" i="2"/>
  <c r="R85" i="2"/>
  <c r="Y84" i="2"/>
  <c r="W84" i="2"/>
  <c r="V84" i="2"/>
  <c r="Y83" i="2"/>
  <c r="W83" i="2"/>
  <c r="V83" i="2"/>
  <c r="S82" i="2"/>
  <c r="Z81" i="2"/>
  <c r="AA81" i="2" s="1"/>
  <c r="AB81" i="2" s="1"/>
  <c r="Y81" i="2"/>
  <c r="X81" i="2"/>
  <c r="W81" i="2"/>
  <c r="V81" i="2"/>
  <c r="T81" i="2"/>
  <c r="R81" i="2"/>
  <c r="U81" i="2" s="1"/>
  <c r="Y80" i="2"/>
  <c r="X80" i="2"/>
  <c r="W80" i="2"/>
  <c r="V80" i="2"/>
  <c r="Y79" i="2"/>
  <c r="W79" i="2"/>
  <c r="V79" i="2"/>
  <c r="Y78" i="2"/>
  <c r="W78" i="2"/>
  <c r="V78" i="2"/>
  <c r="Z78" i="2"/>
  <c r="AA78" i="2" s="1"/>
  <c r="AB78" i="2" s="1"/>
  <c r="Y77" i="2"/>
  <c r="W77" i="2"/>
  <c r="V77" i="2"/>
  <c r="Y76" i="2"/>
  <c r="W76" i="2"/>
  <c r="V76" i="2"/>
  <c r="T76" i="2"/>
  <c r="R76" i="2"/>
  <c r="U76" i="2" s="1"/>
  <c r="Y75" i="2"/>
  <c r="W75" i="2"/>
  <c r="V75" i="2"/>
  <c r="T75" i="2"/>
  <c r="R75" i="2"/>
  <c r="U75" i="2" s="1"/>
  <c r="X75" i="2"/>
  <c r="S72" i="2"/>
  <c r="S74" i="2" s="1"/>
  <c r="Z71" i="2"/>
  <c r="AA71" i="2" s="1"/>
  <c r="Y71" i="2"/>
  <c r="W71" i="2"/>
  <c r="R71" i="2"/>
  <c r="U71" i="2" s="1"/>
  <c r="L71" i="2"/>
  <c r="V71" i="2" s="1"/>
  <c r="Z70" i="2"/>
  <c r="AA70" i="2" s="1"/>
  <c r="Y70" i="2"/>
  <c r="W70" i="2"/>
  <c r="R70" i="2"/>
  <c r="U70" i="2" s="1"/>
  <c r="L70" i="2"/>
  <c r="V70" i="2" s="1"/>
  <c r="Z69" i="2"/>
  <c r="AA69" i="2" s="1"/>
  <c r="Y69" i="2"/>
  <c r="W69" i="2"/>
  <c r="R69" i="2"/>
  <c r="T69" i="2" s="1"/>
  <c r="L69" i="2"/>
  <c r="V69" i="2" s="1"/>
  <c r="Z68" i="2"/>
  <c r="AA68" i="2" s="1"/>
  <c r="Y68" i="2"/>
  <c r="W68" i="2"/>
  <c r="V68" i="2"/>
  <c r="R68" i="2"/>
  <c r="T68" i="2" s="1"/>
  <c r="L68" i="2"/>
  <c r="Z67" i="2"/>
  <c r="AA67" i="2" s="1"/>
  <c r="Y67" i="2"/>
  <c r="W67" i="2"/>
  <c r="V67" i="2"/>
  <c r="R67" i="2"/>
  <c r="T67" i="2" s="1"/>
  <c r="L67" i="2"/>
  <c r="Z66" i="2"/>
  <c r="AA66" i="2" s="1"/>
  <c r="Y66" i="2"/>
  <c r="W66" i="2"/>
  <c r="V66" i="2"/>
  <c r="R66" i="2"/>
  <c r="L66" i="2"/>
  <c r="X66" i="2"/>
  <c r="Z65" i="2"/>
  <c r="AA65" i="2" s="1"/>
  <c r="Y65" i="2"/>
  <c r="X65" i="2"/>
  <c r="W65" i="2"/>
  <c r="R65" i="2"/>
  <c r="U65" i="2" s="1"/>
  <c r="L65" i="2"/>
  <c r="V65" i="2" s="1"/>
  <c r="S64" i="2"/>
  <c r="Z63" i="2"/>
  <c r="AA63" i="2" s="1"/>
  <c r="Y63" i="2"/>
  <c r="W63" i="2"/>
  <c r="R63" i="2"/>
  <c r="U63" i="2" s="1"/>
  <c r="L63" i="2"/>
  <c r="V63" i="2" s="1"/>
  <c r="Z62" i="2"/>
  <c r="AA62" i="2" s="1"/>
  <c r="Y62" i="2"/>
  <c r="W62" i="2"/>
  <c r="R62" i="2"/>
  <c r="L62" i="2"/>
  <c r="V62" i="2" s="1"/>
  <c r="Z61" i="2"/>
  <c r="AA61" i="2" s="1"/>
  <c r="Y61" i="2"/>
  <c r="W61" i="2"/>
  <c r="R61" i="2"/>
  <c r="U61" i="2" s="1"/>
  <c r="L61" i="2"/>
  <c r="V61" i="2" s="1"/>
  <c r="Z60" i="2"/>
  <c r="AA60" i="2" s="1"/>
  <c r="Y60" i="2"/>
  <c r="W60" i="2"/>
  <c r="R60" i="2"/>
  <c r="U60" i="2" s="1"/>
  <c r="L60" i="2"/>
  <c r="V60" i="2" s="1"/>
  <c r="Z59" i="2"/>
  <c r="AA59" i="2" s="1"/>
  <c r="Y59" i="2"/>
  <c r="W59" i="2"/>
  <c r="R59" i="2"/>
  <c r="T59" i="2" s="1"/>
  <c r="L59" i="2"/>
  <c r="V59" i="2" s="1"/>
  <c r="X59" i="2"/>
  <c r="Z58" i="2"/>
  <c r="AA58" i="2" s="1"/>
  <c r="Y58" i="2"/>
  <c r="W58" i="2"/>
  <c r="R58" i="2"/>
  <c r="T58" i="2" s="1"/>
  <c r="L58" i="2"/>
  <c r="V58" i="2" s="1"/>
  <c r="Z57" i="2"/>
  <c r="AA57" i="2" s="1"/>
  <c r="Y57" i="2"/>
  <c r="W57" i="2"/>
  <c r="R57" i="2"/>
  <c r="U57" i="2" s="1"/>
  <c r="L57" i="2"/>
  <c r="V57" i="2" s="1"/>
  <c r="S56" i="2"/>
  <c r="Y55" i="2"/>
  <c r="W55" i="2"/>
  <c r="V55" i="2"/>
  <c r="Y54" i="2"/>
  <c r="W54" i="2"/>
  <c r="V54" i="2"/>
  <c r="Y53" i="2"/>
  <c r="W53" i="2"/>
  <c r="V53" i="2"/>
  <c r="Z52" i="2"/>
  <c r="AA52" i="2" s="1"/>
  <c r="Y52" i="2"/>
  <c r="W52" i="2"/>
  <c r="V52" i="2"/>
  <c r="T52" i="2"/>
  <c r="U52" i="2" s="1"/>
  <c r="R52" i="2"/>
  <c r="X52" i="2"/>
  <c r="Y51" i="2"/>
  <c r="X51" i="2"/>
  <c r="W51" i="2"/>
  <c r="V51" i="2"/>
  <c r="Y50" i="2"/>
  <c r="W50" i="2"/>
  <c r="V50" i="2"/>
  <c r="Y49" i="2"/>
  <c r="W49" i="2"/>
  <c r="V49" i="2"/>
  <c r="S48" i="2"/>
  <c r="Y47" i="2"/>
  <c r="W47" i="2"/>
  <c r="V47" i="2"/>
  <c r="Y46" i="2"/>
  <c r="W46" i="2"/>
  <c r="V46" i="2"/>
  <c r="Y45" i="2"/>
  <c r="W45" i="2"/>
  <c r="V45" i="2"/>
  <c r="X45" i="2"/>
  <c r="Y44" i="2"/>
  <c r="W44" i="2"/>
  <c r="V44" i="2"/>
  <c r="X44" i="2"/>
  <c r="Y43" i="2"/>
  <c r="W43" i="2"/>
  <c r="V43" i="2"/>
  <c r="T43" i="2"/>
  <c r="R43" i="2"/>
  <c r="U43" i="2" s="1"/>
  <c r="Y42" i="2"/>
  <c r="W42" i="2"/>
  <c r="V42" i="2"/>
  <c r="Y41" i="2"/>
  <c r="W41" i="2"/>
  <c r="V41" i="2"/>
  <c r="S40" i="2"/>
  <c r="Z38" i="2"/>
  <c r="AA38" i="2" s="1"/>
  <c r="Y38" i="2"/>
  <c r="W38" i="2"/>
  <c r="R38" i="2"/>
  <c r="U38" i="2" s="1"/>
  <c r="L38" i="2"/>
  <c r="V38" i="2" s="1"/>
  <c r="Z37" i="2"/>
  <c r="AA37" i="2" s="1"/>
  <c r="Y37" i="2"/>
  <c r="W37" i="2"/>
  <c r="R37" i="2"/>
  <c r="L37" i="2"/>
  <c r="V37" i="2" s="1"/>
  <c r="X37" i="2"/>
  <c r="Z36" i="2"/>
  <c r="AA36" i="2" s="1"/>
  <c r="Y36" i="2"/>
  <c r="W36" i="2"/>
  <c r="R36" i="2"/>
  <c r="U36" i="2" s="1"/>
  <c r="L36" i="2"/>
  <c r="V36" i="2" s="1"/>
  <c r="Z35" i="2"/>
  <c r="AA35" i="2" s="1"/>
  <c r="Y35" i="2"/>
  <c r="W35" i="2"/>
  <c r="R35" i="2"/>
  <c r="T35" i="2" s="1"/>
  <c r="L35" i="2"/>
  <c r="V35" i="2" s="1"/>
  <c r="Z34" i="2"/>
  <c r="AA34" i="2" s="1"/>
  <c r="Y34" i="2"/>
  <c r="W34" i="2"/>
  <c r="R34" i="2"/>
  <c r="U34" i="2" s="1"/>
  <c r="L34" i="2"/>
  <c r="V34" i="2" s="1"/>
  <c r="Z33" i="2"/>
  <c r="AA33" i="2" s="1"/>
  <c r="Y33" i="2"/>
  <c r="W33" i="2"/>
  <c r="R33" i="2"/>
  <c r="T33" i="2" s="1"/>
  <c r="L33" i="2"/>
  <c r="V33" i="2" s="1"/>
  <c r="Z32" i="2"/>
  <c r="AA32" i="2" s="1"/>
  <c r="Y32" i="2"/>
  <c r="W32" i="2"/>
  <c r="R32" i="2"/>
  <c r="U32" i="2" s="1"/>
  <c r="L32" i="2"/>
  <c r="V32" i="2" s="1"/>
  <c r="S31" i="2"/>
  <c r="Z30" i="2"/>
  <c r="AA30" i="2" s="1"/>
  <c r="Y30" i="2"/>
  <c r="W30" i="2"/>
  <c r="R30" i="2"/>
  <c r="U30" i="2" s="1"/>
  <c r="L30" i="2"/>
  <c r="V30" i="2" s="1"/>
  <c r="X30" i="2"/>
  <c r="Z29" i="2"/>
  <c r="AA29" i="2" s="1"/>
  <c r="Y29" i="2"/>
  <c r="W29" i="2"/>
  <c r="V29" i="2"/>
  <c r="R29" i="2"/>
  <c r="U29" i="2" s="1"/>
  <c r="L29" i="2"/>
  <c r="X29" i="2"/>
  <c r="Z28" i="2"/>
  <c r="AA28" i="2" s="1"/>
  <c r="Y28" i="2"/>
  <c r="W28" i="2"/>
  <c r="R28" i="2"/>
  <c r="U28" i="2" s="1"/>
  <c r="L28" i="2"/>
  <c r="V28" i="2" s="1"/>
  <c r="Z27" i="2"/>
  <c r="AA27" i="2" s="1"/>
  <c r="Y27" i="2"/>
  <c r="X27" i="2"/>
  <c r="W27" i="2"/>
  <c r="R27" i="2"/>
  <c r="L27" i="2"/>
  <c r="V27" i="2" s="1"/>
  <c r="Z26" i="2"/>
  <c r="AA26" i="2" s="1"/>
  <c r="Y26" i="2"/>
  <c r="W26" i="2"/>
  <c r="R26" i="2"/>
  <c r="L26" i="2"/>
  <c r="V26" i="2" s="1"/>
  <c r="Z25" i="2"/>
  <c r="AA25" i="2" s="1"/>
  <c r="Y25" i="2"/>
  <c r="W25" i="2"/>
  <c r="R25" i="2"/>
  <c r="T25" i="2" s="1"/>
  <c r="L25" i="2"/>
  <c r="V25" i="2" s="1"/>
  <c r="Z24" i="2"/>
  <c r="AA24" i="2" s="1"/>
  <c r="Y24" i="2"/>
  <c r="W24" i="2"/>
  <c r="L24" i="2"/>
  <c r="V24" i="2" s="1"/>
  <c r="X24" i="2"/>
  <c r="S23" i="2"/>
  <c r="Y22" i="2"/>
  <c r="W22" i="2"/>
  <c r="V22" i="2"/>
  <c r="X22" i="2"/>
  <c r="Y21" i="2"/>
  <c r="W21" i="2"/>
  <c r="V21" i="2"/>
  <c r="Z20" i="2"/>
  <c r="AA20" i="2" s="1"/>
  <c r="Y20" i="2"/>
  <c r="W20" i="2"/>
  <c r="V20" i="2"/>
  <c r="R20" i="2"/>
  <c r="Y19" i="2"/>
  <c r="W19" i="2"/>
  <c r="V19" i="2"/>
  <c r="Y18" i="2"/>
  <c r="W18" i="2"/>
  <c r="V18" i="2"/>
  <c r="Z18" i="2"/>
  <c r="AA18" i="2" s="1"/>
  <c r="Y17" i="2"/>
  <c r="W17" i="2"/>
  <c r="V17" i="2"/>
  <c r="Z17" i="2"/>
  <c r="AA17" i="2" s="1"/>
  <c r="AB17" i="2" s="1"/>
  <c r="X17" i="2"/>
  <c r="Y16" i="2"/>
  <c r="W16" i="2"/>
  <c r="V16" i="2"/>
  <c r="X16" i="2"/>
  <c r="S15" i="2"/>
  <c r="Y14" i="2"/>
  <c r="W14" i="2"/>
  <c r="V14" i="2"/>
  <c r="Z14" i="2"/>
  <c r="AA14" i="2" s="1"/>
  <c r="AB14" i="2" s="1"/>
  <c r="Y13" i="2"/>
  <c r="W13" i="2"/>
  <c r="V13" i="2"/>
  <c r="Y12" i="2"/>
  <c r="W12" i="2"/>
  <c r="V12" i="2"/>
  <c r="Y11" i="2"/>
  <c r="W11" i="2"/>
  <c r="V11" i="2"/>
  <c r="Y10" i="2"/>
  <c r="W10" i="2"/>
  <c r="V10" i="2"/>
  <c r="X10" i="2"/>
  <c r="Y9" i="2"/>
  <c r="X9" i="2"/>
  <c r="W9" i="2"/>
  <c r="V9" i="2"/>
  <c r="AB9" i="2" s="1"/>
  <c r="Y8" i="2"/>
  <c r="W8" i="2"/>
  <c r="V8" i="2"/>
  <c r="Z8" i="2"/>
  <c r="AA8" i="2" s="1"/>
  <c r="AB8" i="2" s="1"/>
  <c r="S165" i="1"/>
  <c r="AC165" i="1" s="1"/>
  <c r="AD165" i="1" s="1"/>
  <c r="S166" i="1"/>
  <c r="U166" i="1" s="1"/>
  <c r="W166" i="1" s="1"/>
  <c r="S167" i="1"/>
  <c r="U167" i="1" s="1"/>
  <c r="X167" i="1" s="1"/>
  <c r="S168" i="1"/>
  <c r="U168" i="1" s="1"/>
  <c r="W168" i="1" s="1"/>
  <c r="S169" i="1"/>
  <c r="AC169" i="1" s="1"/>
  <c r="AD169" i="1" s="1"/>
  <c r="S164" i="1"/>
  <c r="U164" i="1" s="1"/>
  <c r="W164" i="1" s="1"/>
  <c r="S158" i="1"/>
  <c r="U158" i="1" s="1"/>
  <c r="S159" i="1"/>
  <c r="AC159" i="1" s="1"/>
  <c r="AD159" i="1" s="1"/>
  <c r="S160" i="1"/>
  <c r="S161" i="1"/>
  <c r="U161" i="1" s="1"/>
  <c r="S162" i="1"/>
  <c r="AC162" i="1" s="1"/>
  <c r="AD162" i="1" s="1"/>
  <c r="S157" i="1"/>
  <c r="AC157" i="1" s="1"/>
  <c r="AD157" i="1" s="1"/>
  <c r="V170" i="1"/>
  <c r="AB169" i="1"/>
  <c r="Z169" i="1"/>
  <c r="O169" i="1"/>
  <c r="Y169" i="1" s="1"/>
  <c r="AB168" i="1"/>
  <c r="Z168" i="1"/>
  <c r="O168" i="1"/>
  <c r="Y168" i="1" s="1"/>
  <c r="AA168" i="1"/>
  <c r="AC167" i="1"/>
  <c r="AD167" i="1" s="1"/>
  <c r="AB167" i="1"/>
  <c r="Z167" i="1"/>
  <c r="O167" i="1"/>
  <c r="Y167" i="1" s="1"/>
  <c r="AA167" i="1"/>
  <c r="AB166" i="1"/>
  <c r="Z166" i="1"/>
  <c r="O166" i="1"/>
  <c r="Y166" i="1" s="1"/>
  <c r="AA166" i="1"/>
  <c r="AB165" i="1"/>
  <c r="Z165" i="1"/>
  <c r="O165" i="1"/>
  <c r="Y165" i="1" s="1"/>
  <c r="AB164" i="1"/>
  <c r="Z164" i="1"/>
  <c r="O164" i="1"/>
  <c r="Y164" i="1" s="1"/>
  <c r="V163" i="1"/>
  <c r="AB162" i="1"/>
  <c r="Z162" i="1"/>
  <c r="Y162" i="1"/>
  <c r="AB161" i="1"/>
  <c r="Z161" i="1"/>
  <c r="Y161" i="1"/>
  <c r="AA161" i="1"/>
  <c r="AB160" i="1"/>
  <c r="Z160" i="1"/>
  <c r="Y160" i="1"/>
  <c r="U160" i="1"/>
  <c r="AA160" i="1"/>
  <c r="AB159" i="1"/>
  <c r="Z159" i="1"/>
  <c r="Y159" i="1"/>
  <c r="AA159" i="1"/>
  <c r="AB158" i="1"/>
  <c r="Z158" i="1"/>
  <c r="Y158" i="1"/>
  <c r="AB157" i="1"/>
  <c r="Z157" i="1"/>
  <c r="Y157" i="1"/>
  <c r="W147" i="1"/>
  <c r="X147" i="1" s="1"/>
  <c r="AC146" i="1"/>
  <c r="S144" i="1"/>
  <c r="U144" i="1" s="1"/>
  <c r="X144" i="1" s="1"/>
  <c r="S143" i="1"/>
  <c r="W143" i="1" s="1"/>
  <c r="V154" i="1"/>
  <c r="V156" i="1" s="1"/>
  <c r="AC153" i="1"/>
  <c r="AD153" i="1" s="1"/>
  <c r="AB153" i="1"/>
  <c r="Z153" i="1"/>
  <c r="U153" i="1"/>
  <c r="W153" i="1" s="1"/>
  <c r="O153" i="1"/>
  <c r="Y153" i="1" s="1"/>
  <c r="AC152" i="1"/>
  <c r="AB152" i="1"/>
  <c r="Z152" i="1"/>
  <c r="U152" i="1"/>
  <c r="W152" i="1" s="1"/>
  <c r="O152" i="1"/>
  <c r="Y152" i="1" s="1"/>
  <c r="AA152" i="1"/>
  <c r="V151" i="1"/>
  <c r="AC150" i="1"/>
  <c r="AD150" i="1" s="1"/>
  <c r="AB150" i="1"/>
  <c r="Z150" i="1"/>
  <c r="U150" i="1"/>
  <c r="X150" i="1" s="1"/>
  <c r="O150" i="1"/>
  <c r="Y150" i="1" s="1"/>
  <c r="AA150" i="1"/>
  <c r="AC149" i="1"/>
  <c r="AD149" i="1" s="1"/>
  <c r="AB149" i="1"/>
  <c r="Z149" i="1"/>
  <c r="U149" i="1"/>
  <c r="W149" i="1" s="1"/>
  <c r="O149" i="1"/>
  <c r="Y149" i="1" s="1"/>
  <c r="AA149" i="1"/>
  <c r="V148" i="1"/>
  <c r="AB147" i="1"/>
  <c r="Z147" i="1"/>
  <c r="Y147" i="1"/>
  <c r="AB146" i="1"/>
  <c r="Z146" i="1"/>
  <c r="Y146" i="1"/>
  <c r="V145" i="1"/>
  <c r="AB144" i="1"/>
  <c r="Z144" i="1"/>
  <c r="Y144" i="1"/>
  <c r="AB143" i="1"/>
  <c r="Z143" i="1"/>
  <c r="Y143" i="1"/>
  <c r="W84" i="1"/>
  <c r="X84" i="1" s="1"/>
  <c r="AC83" i="1"/>
  <c r="W118" i="1"/>
  <c r="X118" i="1" s="1"/>
  <c r="U119" i="1"/>
  <c r="U120" i="1"/>
  <c r="AC121" i="1"/>
  <c r="AD121" i="1" s="1"/>
  <c r="W122" i="1"/>
  <c r="X122" i="1" s="1"/>
  <c r="AC123" i="1"/>
  <c r="AD123" i="1" s="1"/>
  <c r="AC117" i="1"/>
  <c r="S110" i="1"/>
  <c r="U110" i="1" s="1"/>
  <c r="X110" i="1" s="1"/>
  <c r="S111" i="1"/>
  <c r="W111" i="1" s="1"/>
  <c r="S112" i="1"/>
  <c r="AC112" i="1" s="1"/>
  <c r="AD112" i="1" s="1"/>
  <c r="S113" i="1"/>
  <c r="AC113" i="1" s="1"/>
  <c r="AD113" i="1" s="1"/>
  <c r="S114" i="1"/>
  <c r="U114" i="1" s="1"/>
  <c r="X114" i="1" s="1"/>
  <c r="S115" i="1"/>
  <c r="W115" i="1" s="1"/>
  <c r="S109" i="1"/>
  <c r="AC109" i="1" s="1"/>
  <c r="V140" i="1"/>
  <c r="V142" i="1" s="1"/>
  <c r="AC139" i="1"/>
  <c r="AD139" i="1" s="1"/>
  <c r="AB139" i="1"/>
  <c r="Z139" i="1"/>
  <c r="U139" i="1"/>
  <c r="X139" i="1" s="1"/>
  <c r="O139" i="1"/>
  <c r="Y139" i="1" s="1"/>
  <c r="AC138" i="1"/>
  <c r="AD138" i="1" s="1"/>
  <c r="AB138" i="1"/>
  <c r="Z138" i="1"/>
  <c r="U138" i="1"/>
  <c r="X138" i="1" s="1"/>
  <c r="O138" i="1"/>
  <c r="Y138" i="1" s="1"/>
  <c r="AC137" i="1"/>
  <c r="AD137" i="1" s="1"/>
  <c r="AB137" i="1"/>
  <c r="Z137" i="1"/>
  <c r="U137" i="1"/>
  <c r="X137" i="1" s="1"/>
  <c r="O137" i="1"/>
  <c r="Y137" i="1" s="1"/>
  <c r="AC136" i="1"/>
  <c r="AD136" i="1" s="1"/>
  <c r="AB136" i="1"/>
  <c r="Z136" i="1"/>
  <c r="U136" i="1"/>
  <c r="W136" i="1" s="1"/>
  <c r="O136" i="1"/>
  <c r="Y136" i="1" s="1"/>
  <c r="AC135" i="1"/>
  <c r="AD135" i="1" s="1"/>
  <c r="AB135" i="1"/>
  <c r="Z135" i="1"/>
  <c r="U135" i="1"/>
  <c r="W135" i="1" s="1"/>
  <c r="O135" i="1"/>
  <c r="Y135" i="1" s="1"/>
  <c r="AA135" i="1"/>
  <c r="AC134" i="1"/>
  <c r="AD134" i="1" s="1"/>
  <c r="AB134" i="1"/>
  <c r="Z134" i="1"/>
  <c r="U134" i="1"/>
  <c r="W134" i="1" s="1"/>
  <c r="O134" i="1"/>
  <c r="Y134" i="1" s="1"/>
  <c r="AA134" i="1"/>
  <c r="AC133" i="1"/>
  <c r="AB133" i="1"/>
  <c r="Z133" i="1"/>
  <c r="U133" i="1"/>
  <c r="X133" i="1" s="1"/>
  <c r="O133" i="1"/>
  <c r="Y133" i="1" s="1"/>
  <c r="AA133" i="1"/>
  <c r="V132" i="1"/>
  <c r="AC131" i="1"/>
  <c r="AD131" i="1" s="1"/>
  <c r="AB131" i="1"/>
  <c r="Z131" i="1"/>
  <c r="U131" i="1"/>
  <c r="W131" i="1" s="1"/>
  <c r="O131" i="1"/>
  <c r="Y131" i="1" s="1"/>
  <c r="AA131" i="1"/>
  <c r="AC130" i="1"/>
  <c r="AD130" i="1" s="1"/>
  <c r="AB130" i="1"/>
  <c r="Z130" i="1"/>
  <c r="U130" i="1"/>
  <c r="W130" i="1" s="1"/>
  <c r="O130" i="1"/>
  <c r="Y130" i="1" s="1"/>
  <c r="AC129" i="1"/>
  <c r="AD129" i="1" s="1"/>
  <c r="AB129" i="1"/>
  <c r="Z129" i="1"/>
  <c r="U129" i="1"/>
  <c r="W129" i="1" s="1"/>
  <c r="O129" i="1"/>
  <c r="Y129" i="1" s="1"/>
  <c r="AC128" i="1"/>
  <c r="AD128" i="1" s="1"/>
  <c r="AB128" i="1"/>
  <c r="Z128" i="1"/>
  <c r="U128" i="1"/>
  <c r="X128" i="1" s="1"/>
  <c r="O128" i="1"/>
  <c r="Y128" i="1" s="1"/>
  <c r="AC127" i="1"/>
  <c r="AD127" i="1" s="1"/>
  <c r="AB127" i="1"/>
  <c r="Z127" i="1"/>
  <c r="U127" i="1"/>
  <c r="X127" i="1" s="1"/>
  <c r="O127" i="1"/>
  <c r="Y127" i="1" s="1"/>
  <c r="AC126" i="1"/>
  <c r="AD126" i="1" s="1"/>
  <c r="AB126" i="1"/>
  <c r="Z126" i="1"/>
  <c r="U126" i="1"/>
  <c r="W126" i="1" s="1"/>
  <c r="O126" i="1"/>
  <c r="Y126" i="1" s="1"/>
  <c r="AA126" i="1"/>
  <c r="AC125" i="1"/>
  <c r="AD125" i="1" s="1"/>
  <c r="AB125" i="1"/>
  <c r="Z125" i="1"/>
  <c r="U125" i="1"/>
  <c r="W125" i="1" s="1"/>
  <c r="O125" i="1"/>
  <c r="Y125" i="1" s="1"/>
  <c r="AA125" i="1"/>
  <c r="V124" i="1"/>
  <c r="AB123" i="1"/>
  <c r="Z123" i="1"/>
  <c r="Y123" i="1"/>
  <c r="AA123" i="1"/>
  <c r="AB122" i="1"/>
  <c r="Z122" i="1"/>
  <c r="Y122" i="1"/>
  <c r="AB121" i="1"/>
  <c r="Z121" i="1"/>
  <c r="Y121" i="1"/>
  <c r="AB120" i="1"/>
  <c r="Z120" i="1"/>
  <c r="Y120" i="1"/>
  <c r="AB119" i="1"/>
  <c r="Z119" i="1"/>
  <c r="Y119" i="1"/>
  <c r="AC118" i="1"/>
  <c r="AD118" i="1" s="1"/>
  <c r="AB118" i="1"/>
  <c r="Z118" i="1"/>
  <c r="Y118" i="1"/>
  <c r="AB117" i="1"/>
  <c r="Z117" i="1"/>
  <c r="Y117" i="1"/>
  <c r="V116" i="1"/>
  <c r="AB115" i="1"/>
  <c r="Z115" i="1"/>
  <c r="Y115" i="1"/>
  <c r="AB114" i="1"/>
  <c r="Z114" i="1"/>
  <c r="Y114" i="1"/>
  <c r="AB113" i="1"/>
  <c r="AA113" i="1"/>
  <c r="Z113" i="1"/>
  <c r="Y113" i="1"/>
  <c r="AB112" i="1"/>
  <c r="Z112" i="1"/>
  <c r="Y112" i="1"/>
  <c r="AB111" i="1"/>
  <c r="Z111" i="1"/>
  <c r="Y111" i="1"/>
  <c r="U111" i="1"/>
  <c r="X111" i="1" s="1"/>
  <c r="AB110" i="1"/>
  <c r="Z110" i="1"/>
  <c r="Y110" i="1"/>
  <c r="AB109" i="1"/>
  <c r="Z109" i="1"/>
  <c r="Y109" i="1"/>
  <c r="W81" i="1"/>
  <c r="W78" i="1"/>
  <c r="V106" i="1"/>
  <c r="V108" i="1" s="1"/>
  <c r="AC105" i="1"/>
  <c r="AD105" i="1" s="1"/>
  <c r="AB105" i="1"/>
  <c r="Z105" i="1"/>
  <c r="U105" i="1"/>
  <c r="X105" i="1" s="1"/>
  <c r="O105" i="1"/>
  <c r="Y105" i="1" s="1"/>
  <c r="AC104" i="1"/>
  <c r="AD104" i="1" s="1"/>
  <c r="AB104" i="1"/>
  <c r="Z104" i="1"/>
  <c r="U104" i="1"/>
  <c r="X104" i="1" s="1"/>
  <c r="O104" i="1"/>
  <c r="Y104" i="1" s="1"/>
  <c r="AC103" i="1"/>
  <c r="AD103" i="1" s="1"/>
  <c r="AB103" i="1"/>
  <c r="Z103" i="1"/>
  <c r="U103" i="1"/>
  <c r="X103" i="1" s="1"/>
  <c r="O103" i="1"/>
  <c r="Y103" i="1" s="1"/>
  <c r="AA103" i="1"/>
  <c r="AC102" i="1"/>
  <c r="AD102" i="1" s="1"/>
  <c r="AB102" i="1"/>
  <c r="Z102" i="1"/>
  <c r="U102" i="1"/>
  <c r="X102" i="1" s="1"/>
  <c r="O102" i="1"/>
  <c r="Y102" i="1" s="1"/>
  <c r="AA102" i="1"/>
  <c r="AC101" i="1"/>
  <c r="AD101" i="1" s="1"/>
  <c r="AB101" i="1"/>
  <c r="Z101" i="1"/>
  <c r="U101" i="1"/>
  <c r="W101" i="1" s="1"/>
  <c r="O101" i="1"/>
  <c r="Y101" i="1" s="1"/>
  <c r="AC100" i="1"/>
  <c r="AD100" i="1" s="1"/>
  <c r="AB100" i="1"/>
  <c r="Z100" i="1"/>
  <c r="U100" i="1"/>
  <c r="W100" i="1" s="1"/>
  <c r="O100" i="1"/>
  <c r="Y100" i="1" s="1"/>
  <c r="AC99" i="1"/>
  <c r="AB99" i="1"/>
  <c r="Z99" i="1"/>
  <c r="U99" i="1"/>
  <c r="W99" i="1" s="1"/>
  <c r="O99" i="1"/>
  <c r="Y99" i="1" s="1"/>
  <c r="V98" i="1"/>
  <c r="AC97" i="1"/>
  <c r="AD97" i="1" s="1"/>
  <c r="AB97" i="1"/>
  <c r="Z97" i="1"/>
  <c r="U97" i="1"/>
  <c r="W97" i="1" s="1"/>
  <c r="O97" i="1"/>
  <c r="Y97" i="1" s="1"/>
  <c r="AC96" i="1"/>
  <c r="AD96" i="1" s="1"/>
  <c r="AB96" i="1"/>
  <c r="Z96" i="1"/>
  <c r="U96" i="1"/>
  <c r="W96" i="1" s="1"/>
  <c r="O96" i="1"/>
  <c r="Y96" i="1" s="1"/>
  <c r="AC95" i="1"/>
  <c r="AD95" i="1" s="1"/>
  <c r="AB95" i="1"/>
  <c r="Z95" i="1"/>
  <c r="U95" i="1"/>
  <c r="X95" i="1" s="1"/>
  <c r="O95" i="1"/>
  <c r="Y95" i="1" s="1"/>
  <c r="AC94" i="1"/>
  <c r="AD94" i="1" s="1"/>
  <c r="AB94" i="1"/>
  <c r="Z94" i="1"/>
  <c r="U94" i="1"/>
  <c r="X94" i="1" s="1"/>
  <c r="O94" i="1"/>
  <c r="Y94" i="1" s="1"/>
  <c r="AA94" i="1"/>
  <c r="AC93" i="1"/>
  <c r="AD93" i="1" s="1"/>
  <c r="AB93" i="1"/>
  <c r="Z93" i="1"/>
  <c r="U93" i="1"/>
  <c r="X93" i="1" s="1"/>
  <c r="O93" i="1"/>
  <c r="Y93" i="1" s="1"/>
  <c r="AA93" i="1"/>
  <c r="AC92" i="1"/>
  <c r="AD92" i="1" s="1"/>
  <c r="AB92" i="1"/>
  <c r="Z92" i="1"/>
  <c r="U92" i="1"/>
  <c r="X92" i="1" s="1"/>
  <c r="O92" i="1"/>
  <c r="Y92" i="1" s="1"/>
  <c r="AC91" i="1"/>
  <c r="AB91" i="1"/>
  <c r="Z91" i="1"/>
  <c r="U91" i="1"/>
  <c r="W91" i="1" s="1"/>
  <c r="O91" i="1"/>
  <c r="Y91" i="1" s="1"/>
  <c r="V90" i="1"/>
  <c r="AB89" i="1"/>
  <c r="Z89" i="1"/>
  <c r="Y89" i="1"/>
  <c r="AB88" i="1"/>
  <c r="Z88" i="1"/>
  <c r="Y88" i="1"/>
  <c r="AB87" i="1"/>
  <c r="Z87" i="1"/>
  <c r="Y87" i="1"/>
  <c r="AB86" i="1"/>
  <c r="Z86" i="1"/>
  <c r="Y86" i="1"/>
  <c r="AB85" i="1"/>
  <c r="Z85" i="1"/>
  <c r="Y85" i="1"/>
  <c r="AA85" i="1"/>
  <c r="AB84" i="1"/>
  <c r="Z84" i="1"/>
  <c r="Y84" i="1"/>
  <c r="AA84" i="1"/>
  <c r="AB83" i="1"/>
  <c r="Z83" i="1"/>
  <c r="Y83" i="1"/>
  <c r="AA83" i="1"/>
  <c r="V82" i="1"/>
  <c r="AB81" i="1"/>
  <c r="Z81" i="1"/>
  <c r="Y81" i="1"/>
  <c r="AA81" i="1"/>
  <c r="AB80" i="1"/>
  <c r="Z80" i="1"/>
  <c r="Y80" i="1"/>
  <c r="AB79" i="1"/>
  <c r="Z79" i="1"/>
  <c r="Y79" i="1"/>
  <c r="AB78" i="1"/>
  <c r="Z78" i="1"/>
  <c r="Y78" i="1"/>
  <c r="AB77" i="1"/>
  <c r="Z77" i="1"/>
  <c r="Y77" i="1"/>
  <c r="AB76" i="1"/>
  <c r="Z76" i="1"/>
  <c r="Y76" i="1"/>
  <c r="AA76" i="1"/>
  <c r="AB75" i="1"/>
  <c r="Z75" i="1"/>
  <c r="Y75" i="1"/>
  <c r="AA75" i="1"/>
  <c r="U50" i="1"/>
  <c r="W51" i="1"/>
  <c r="X51" i="1" s="1"/>
  <c r="U52" i="1"/>
  <c r="AC53" i="1"/>
  <c r="AD53" i="1" s="1"/>
  <c r="W54" i="1"/>
  <c r="X54" i="1" s="1"/>
  <c r="AC55" i="1"/>
  <c r="AD55" i="1" s="1"/>
  <c r="AC49" i="1"/>
  <c r="AC45" i="1"/>
  <c r="AD45" i="1" s="1"/>
  <c r="V72" i="1"/>
  <c r="V74" i="1" s="1"/>
  <c r="AC71" i="1"/>
  <c r="AD71" i="1" s="1"/>
  <c r="AB71" i="1"/>
  <c r="Z71" i="1"/>
  <c r="U71" i="1"/>
  <c r="X71" i="1" s="1"/>
  <c r="O71" i="1"/>
  <c r="Y71" i="1" s="1"/>
  <c r="AA71" i="1"/>
  <c r="AC70" i="1"/>
  <c r="AD70" i="1" s="1"/>
  <c r="AB70" i="1"/>
  <c r="Z70" i="1"/>
  <c r="U70" i="1"/>
  <c r="X70" i="1" s="1"/>
  <c r="O70" i="1"/>
  <c r="Y70" i="1" s="1"/>
  <c r="AC69" i="1"/>
  <c r="AD69" i="1" s="1"/>
  <c r="AB69" i="1"/>
  <c r="Z69" i="1"/>
  <c r="U69" i="1"/>
  <c r="X69" i="1" s="1"/>
  <c r="O69" i="1"/>
  <c r="Y69" i="1" s="1"/>
  <c r="AC68" i="1"/>
  <c r="AD68" i="1" s="1"/>
  <c r="AB68" i="1"/>
  <c r="Z68" i="1"/>
  <c r="U68" i="1"/>
  <c r="X68" i="1" s="1"/>
  <c r="O68" i="1"/>
  <c r="Y68" i="1" s="1"/>
  <c r="AC67" i="1"/>
  <c r="AD67" i="1" s="1"/>
  <c r="AB67" i="1"/>
  <c r="Z67" i="1"/>
  <c r="U67" i="1"/>
  <c r="W67" i="1" s="1"/>
  <c r="O67" i="1"/>
  <c r="Y67" i="1" s="1"/>
  <c r="AC66" i="1"/>
  <c r="AD66" i="1" s="1"/>
  <c r="AB66" i="1"/>
  <c r="Z66" i="1"/>
  <c r="U66" i="1"/>
  <c r="W66" i="1" s="1"/>
  <c r="O66" i="1"/>
  <c r="Y66" i="1" s="1"/>
  <c r="AC65" i="1"/>
  <c r="AB65" i="1"/>
  <c r="Z65" i="1"/>
  <c r="U65" i="1"/>
  <c r="W65" i="1" s="1"/>
  <c r="O65" i="1"/>
  <c r="Y65" i="1" s="1"/>
  <c r="V64" i="1"/>
  <c r="AC63" i="1"/>
  <c r="AD63" i="1" s="1"/>
  <c r="AB63" i="1"/>
  <c r="Z63" i="1"/>
  <c r="U63" i="1"/>
  <c r="W63" i="1" s="1"/>
  <c r="O63" i="1"/>
  <c r="Y63" i="1" s="1"/>
  <c r="AC62" i="1"/>
  <c r="AD62" i="1" s="1"/>
  <c r="AB62" i="1"/>
  <c r="Z62" i="1"/>
  <c r="U62" i="1"/>
  <c r="W62" i="1" s="1"/>
  <c r="O62" i="1"/>
  <c r="Y62" i="1" s="1"/>
  <c r="AC61" i="1"/>
  <c r="AD61" i="1" s="1"/>
  <c r="AB61" i="1"/>
  <c r="Z61" i="1"/>
  <c r="U61" i="1"/>
  <c r="W61" i="1" s="1"/>
  <c r="O61" i="1"/>
  <c r="Y61" i="1" s="1"/>
  <c r="AA61" i="1"/>
  <c r="AC60" i="1"/>
  <c r="AD60" i="1" s="1"/>
  <c r="AB60" i="1"/>
  <c r="Z60" i="1"/>
  <c r="U60" i="1"/>
  <c r="X60" i="1" s="1"/>
  <c r="O60" i="1"/>
  <c r="Y60" i="1" s="1"/>
  <c r="AC59" i="1"/>
  <c r="AD59" i="1" s="1"/>
  <c r="AB59" i="1"/>
  <c r="Z59" i="1"/>
  <c r="U59" i="1"/>
  <c r="X59" i="1" s="1"/>
  <c r="O59" i="1"/>
  <c r="Y59" i="1" s="1"/>
  <c r="AC58" i="1"/>
  <c r="AD58" i="1" s="1"/>
  <c r="AB58" i="1"/>
  <c r="Z58" i="1"/>
  <c r="U58" i="1"/>
  <c r="X58" i="1" s="1"/>
  <c r="O58" i="1"/>
  <c r="Y58" i="1" s="1"/>
  <c r="AC57" i="1"/>
  <c r="AD57" i="1" s="1"/>
  <c r="AB57" i="1"/>
  <c r="Z57" i="1"/>
  <c r="U57" i="1"/>
  <c r="W57" i="1" s="1"/>
  <c r="O57" i="1"/>
  <c r="Y57" i="1" s="1"/>
  <c r="V56" i="1"/>
  <c r="AB55" i="1"/>
  <c r="Z55" i="1"/>
  <c r="Y55" i="1"/>
  <c r="AB54" i="1"/>
  <c r="Z54" i="1"/>
  <c r="Y54" i="1"/>
  <c r="AB53" i="1"/>
  <c r="Z53" i="1"/>
  <c r="Y53" i="1"/>
  <c r="AA53" i="1"/>
  <c r="AB52" i="1"/>
  <c r="Z52" i="1"/>
  <c r="Y52" i="1"/>
  <c r="AA52" i="1"/>
  <c r="AB51" i="1"/>
  <c r="Z51" i="1"/>
  <c r="Y51" i="1"/>
  <c r="AB50" i="1"/>
  <c r="Z50" i="1"/>
  <c r="Y50" i="1"/>
  <c r="AB49" i="1"/>
  <c r="Z49" i="1"/>
  <c r="Y49" i="1"/>
  <c r="V48" i="1"/>
  <c r="AB47" i="1"/>
  <c r="Z47" i="1"/>
  <c r="Y47" i="1"/>
  <c r="AB46" i="1"/>
  <c r="Z46" i="1"/>
  <c r="Y46" i="1"/>
  <c r="AB45" i="1"/>
  <c r="Z45" i="1"/>
  <c r="Y45" i="1"/>
  <c r="AB44" i="1"/>
  <c r="Z44" i="1"/>
  <c r="Y44" i="1"/>
  <c r="AA44" i="1"/>
  <c r="AB43" i="1"/>
  <c r="Z43" i="1"/>
  <c r="Y43" i="1"/>
  <c r="AA43" i="1"/>
  <c r="AB42" i="1"/>
  <c r="Z42" i="1"/>
  <c r="Y42" i="1"/>
  <c r="AB41" i="1"/>
  <c r="Z41" i="1"/>
  <c r="Y41" i="1"/>
  <c r="AA41" i="1"/>
  <c r="AA34" i="1"/>
  <c r="AA35" i="1"/>
  <c r="U38" i="1"/>
  <c r="U37" i="1"/>
  <c r="W37" i="1" s="1"/>
  <c r="U36" i="1"/>
  <c r="X36" i="1" s="1"/>
  <c r="U35" i="1"/>
  <c r="X35" i="1" s="1"/>
  <c r="U34" i="1"/>
  <c r="W34" i="1" s="1"/>
  <c r="U33" i="1"/>
  <c r="X33" i="1" s="1"/>
  <c r="U32" i="1"/>
  <c r="W32" i="1" s="1"/>
  <c r="U25" i="1"/>
  <c r="U26" i="1"/>
  <c r="U27" i="1"/>
  <c r="U28" i="1"/>
  <c r="U29" i="1"/>
  <c r="U30" i="1"/>
  <c r="U24" i="1"/>
  <c r="W24" i="1" s="1"/>
  <c r="V40" i="1"/>
  <c r="AC38" i="1"/>
  <c r="AD38" i="1" s="1"/>
  <c r="AB38" i="1"/>
  <c r="Z38" i="1"/>
  <c r="X38" i="1"/>
  <c r="O38" i="1"/>
  <c r="Y38" i="1" s="1"/>
  <c r="AC37" i="1"/>
  <c r="AD37" i="1" s="1"/>
  <c r="AB37" i="1"/>
  <c r="Z37" i="1"/>
  <c r="O37" i="1"/>
  <c r="Y37" i="1" s="1"/>
  <c r="AC36" i="1"/>
  <c r="AD36" i="1" s="1"/>
  <c r="AB36" i="1"/>
  <c r="Z36" i="1"/>
  <c r="O36" i="1"/>
  <c r="Y36" i="1" s="1"/>
  <c r="AC35" i="1"/>
  <c r="AD35" i="1" s="1"/>
  <c r="AB35" i="1"/>
  <c r="Z35" i="1"/>
  <c r="O35" i="1"/>
  <c r="Y35" i="1" s="1"/>
  <c r="AC34" i="1"/>
  <c r="AD34" i="1" s="1"/>
  <c r="AB34" i="1"/>
  <c r="Z34" i="1"/>
  <c r="O34" i="1"/>
  <c r="Y34" i="1" s="1"/>
  <c r="AC33" i="1"/>
  <c r="AD33" i="1" s="1"/>
  <c r="AB33" i="1"/>
  <c r="Z33" i="1"/>
  <c r="O33" i="1"/>
  <c r="Y33" i="1" s="1"/>
  <c r="AA33" i="1"/>
  <c r="AC32" i="1"/>
  <c r="AD32" i="1" s="1"/>
  <c r="AB32" i="1"/>
  <c r="Z32" i="1"/>
  <c r="O32" i="1"/>
  <c r="Y32" i="1" s="1"/>
  <c r="AA32" i="1"/>
  <c r="AC30" i="1"/>
  <c r="AD30" i="1" s="1"/>
  <c r="AC29" i="1"/>
  <c r="AD29" i="1" s="1"/>
  <c r="AC28" i="1"/>
  <c r="AD28" i="1" s="1"/>
  <c r="AC27" i="1"/>
  <c r="AC26" i="1"/>
  <c r="AD26" i="1" s="1"/>
  <c r="AC25" i="1"/>
  <c r="AD25" i="1" s="1"/>
  <c r="AC24" i="1"/>
  <c r="AD24" i="1" s="1"/>
  <c r="O25" i="1"/>
  <c r="O26" i="1"/>
  <c r="O27" i="1"/>
  <c r="O28" i="1"/>
  <c r="O29" i="1"/>
  <c r="O30" i="1"/>
  <c r="O24" i="1"/>
  <c r="AB18" i="2" l="1"/>
  <c r="AB22" i="2"/>
  <c r="AB118" i="2"/>
  <c r="AB88" i="2"/>
  <c r="U52" i="4"/>
  <c r="AC17" i="4"/>
  <c r="AC52" i="4"/>
  <c r="U100" i="4"/>
  <c r="X100" i="4" s="1"/>
  <c r="W121" i="4"/>
  <c r="X121" i="4" s="1"/>
  <c r="AC32" i="4"/>
  <c r="W14" i="4"/>
  <c r="U42" i="4"/>
  <c r="X42" i="4" s="1"/>
  <c r="AC51" i="4"/>
  <c r="AC99" i="4"/>
  <c r="U137" i="4"/>
  <c r="W137" i="4" s="1"/>
  <c r="AC41" i="4"/>
  <c r="AC101" i="4"/>
  <c r="AC133" i="4"/>
  <c r="U68" i="4"/>
  <c r="W68" i="4" s="1"/>
  <c r="Z151" i="4"/>
  <c r="AC153" i="4"/>
  <c r="AC154" i="4" s="1"/>
  <c r="AC156" i="4" s="1"/>
  <c r="W18" i="4"/>
  <c r="X18" i="4" s="1"/>
  <c r="W144" i="4"/>
  <c r="AB170" i="4"/>
  <c r="Y15" i="4"/>
  <c r="W93" i="4"/>
  <c r="AC157" i="4"/>
  <c r="AC36" i="4"/>
  <c r="AB72" i="4"/>
  <c r="AB74" i="4" s="1"/>
  <c r="AC165" i="4"/>
  <c r="AC19" i="4"/>
  <c r="AC55" i="4"/>
  <c r="U139" i="4"/>
  <c r="X139" i="4" s="1"/>
  <c r="X32" i="1"/>
  <c r="Y145" i="1"/>
  <c r="W8" i="4"/>
  <c r="U34" i="4"/>
  <c r="X34" i="4" s="1"/>
  <c r="U80" i="4"/>
  <c r="X80" i="4" s="1"/>
  <c r="U84" i="4"/>
  <c r="Y124" i="4"/>
  <c r="U157" i="4"/>
  <c r="AB15" i="4"/>
  <c r="U45" i="4"/>
  <c r="X45" i="4" s="1"/>
  <c r="AC65" i="4"/>
  <c r="Y90" i="4"/>
  <c r="AC102" i="4"/>
  <c r="AB132" i="4"/>
  <c r="AA124" i="4"/>
  <c r="Y56" i="4"/>
  <c r="AC8" i="4"/>
  <c r="Z23" i="4"/>
  <c r="W53" i="4"/>
  <c r="X53" i="4" s="1"/>
  <c r="U67" i="4"/>
  <c r="X67" i="4" s="1"/>
  <c r="AC113" i="4"/>
  <c r="Z82" i="4"/>
  <c r="Z132" i="4"/>
  <c r="AC134" i="4"/>
  <c r="T9" i="3"/>
  <c r="R10" i="3"/>
  <c r="U10" i="3" s="1"/>
  <c r="T47" i="3"/>
  <c r="W56" i="3"/>
  <c r="Z76" i="3"/>
  <c r="AA76" i="3" s="1"/>
  <c r="V82" i="3"/>
  <c r="W159" i="3"/>
  <c r="W161" i="3" s="1"/>
  <c r="U59" i="3"/>
  <c r="T77" i="3"/>
  <c r="Z117" i="3"/>
  <c r="AA117" i="3" s="1"/>
  <c r="W132" i="3"/>
  <c r="T157" i="3"/>
  <c r="Z53" i="3"/>
  <c r="AA53" i="3" s="1"/>
  <c r="Y15" i="3"/>
  <c r="V23" i="3"/>
  <c r="W23" i="3"/>
  <c r="W40" i="3"/>
  <c r="W48" i="3"/>
  <c r="Y56" i="3"/>
  <c r="Y106" i="3"/>
  <c r="Y108" i="3" s="1"/>
  <c r="Y116" i="3"/>
  <c r="R117" i="3"/>
  <c r="Z118" i="3"/>
  <c r="AA118" i="3" s="1"/>
  <c r="W124" i="3"/>
  <c r="Z123" i="3"/>
  <c r="AA123" i="3" s="1"/>
  <c r="W140" i="3"/>
  <c r="V148" i="3"/>
  <c r="V168" i="3"/>
  <c r="R172" i="3"/>
  <c r="U172" i="3" s="1"/>
  <c r="R53" i="3"/>
  <c r="V15" i="3"/>
  <c r="V64" i="3"/>
  <c r="Z9" i="3"/>
  <c r="AA9" i="3" s="1"/>
  <c r="Y40" i="3"/>
  <c r="V90" i="3"/>
  <c r="R118" i="3"/>
  <c r="R123" i="3"/>
  <c r="Y140" i="3"/>
  <c r="T155" i="3"/>
  <c r="W64" i="3"/>
  <c r="Y64" i="3"/>
  <c r="W82" i="3"/>
  <c r="V124" i="3"/>
  <c r="Z144" i="3"/>
  <c r="AA144" i="3" s="1"/>
  <c r="AB95" i="2"/>
  <c r="AB12" i="2"/>
  <c r="AB50" i="2"/>
  <c r="AB94" i="2"/>
  <c r="W151" i="2"/>
  <c r="AB138" i="2"/>
  <c r="AB29" i="2"/>
  <c r="AB20" i="2"/>
  <c r="Y31" i="2"/>
  <c r="AB89" i="2"/>
  <c r="AB133" i="2"/>
  <c r="AB46" i="2"/>
  <c r="AB55" i="2"/>
  <c r="AB161" i="2"/>
  <c r="AB83" i="2"/>
  <c r="W64" i="2"/>
  <c r="Y148" i="2"/>
  <c r="AB150" i="2"/>
  <c r="AB45" i="2"/>
  <c r="AB86" i="2"/>
  <c r="AB38" i="2"/>
  <c r="AB101" i="2"/>
  <c r="AB158" i="2"/>
  <c r="AB16" i="2"/>
  <c r="AB63" i="2"/>
  <c r="Z157" i="2"/>
  <c r="AA157" i="2" s="1"/>
  <c r="AB157" i="2" s="1"/>
  <c r="AB144" i="2"/>
  <c r="T9" i="2"/>
  <c r="R10" i="2"/>
  <c r="U10" i="2" s="1"/>
  <c r="W23" i="2"/>
  <c r="AB30" i="2"/>
  <c r="Y56" i="2"/>
  <c r="W90" i="2"/>
  <c r="T126" i="2"/>
  <c r="AB11" i="2"/>
  <c r="AB49" i="2"/>
  <c r="R157" i="2"/>
  <c r="AB68" i="2"/>
  <c r="AB79" i="2"/>
  <c r="AB24" i="2"/>
  <c r="U91" i="2"/>
  <c r="Y106" i="2"/>
  <c r="AB61" i="2"/>
  <c r="AB103" i="2"/>
  <c r="Z164" i="2"/>
  <c r="AA164" i="2" s="1"/>
  <c r="AB164" i="2" s="1"/>
  <c r="V48" i="2"/>
  <c r="AB52" i="2"/>
  <c r="AB60" i="2"/>
  <c r="R83" i="2"/>
  <c r="AB169" i="2"/>
  <c r="AB43" i="2"/>
  <c r="AB75" i="2"/>
  <c r="AB76" i="2"/>
  <c r="AB160" i="2"/>
  <c r="Y72" i="2"/>
  <c r="Y74" i="2" s="1"/>
  <c r="Y170" i="2"/>
  <c r="AB62" i="2"/>
  <c r="AB122" i="2"/>
  <c r="AB96" i="2"/>
  <c r="Y116" i="2"/>
  <c r="AB125" i="2"/>
  <c r="W132" i="2"/>
  <c r="AB42" i="2"/>
  <c r="Z19" i="2"/>
  <c r="AA19" i="2" s="1"/>
  <c r="AB19" i="2" s="1"/>
  <c r="R19" i="2"/>
  <c r="T42" i="2"/>
  <c r="T86" i="2"/>
  <c r="U86" i="2" s="1"/>
  <c r="AB104" i="2"/>
  <c r="AB105" i="2"/>
  <c r="AB167" i="2"/>
  <c r="AB97" i="2"/>
  <c r="AB33" i="2"/>
  <c r="AB34" i="2"/>
  <c r="V82" i="2"/>
  <c r="AB153" i="2"/>
  <c r="AB85" i="2"/>
  <c r="Z112" i="2"/>
  <c r="AA112" i="2" s="1"/>
  <c r="AB112" i="2" s="1"/>
  <c r="R112" i="2"/>
  <c r="U112" i="2" s="1"/>
  <c r="T112" i="2"/>
  <c r="T121" i="2"/>
  <c r="U121" i="2" s="1"/>
  <c r="R121" i="2"/>
  <c r="Z121" i="2"/>
  <c r="AA121" i="2" s="1"/>
  <c r="AB121" i="2" s="1"/>
  <c r="Z146" i="2"/>
  <c r="AA146" i="2" s="1"/>
  <c r="AB146" i="2" s="1"/>
  <c r="T146" i="2"/>
  <c r="U146" i="2" s="1"/>
  <c r="R146" i="2"/>
  <c r="Z159" i="2"/>
  <c r="AA159" i="2" s="1"/>
  <c r="AB159" i="2" s="1"/>
  <c r="T159" i="2"/>
  <c r="U159" i="2" s="1"/>
  <c r="R160" i="2"/>
  <c r="T160" i="2"/>
  <c r="U160" i="2" s="1"/>
  <c r="W15" i="2"/>
  <c r="R42" i="2"/>
  <c r="U42" i="2" s="1"/>
  <c r="AB58" i="2"/>
  <c r="AB92" i="2"/>
  <c r="W163" i="2"/>
  <c r="AB13" i="2"/>
  <c r="AB32" i="2"/>
  <c r="Z10" i="2"/>
  <c r="AA10" i="2" s="1"/>
  <c r="AB10" i="2" s="1"/>
  <c r="R86" i="2"/>
  <c r="U149" i="2"/>
  <c r="T149" i="2"/>
  <c r="Y163" i="2"/>
  <c r="AB36" i="2"/>
  <c r="AB65" i="2"/>
  <c r="AB93" i="2"/>
  <c r="AB99" i="2"/>
  <c r="AB126" i="2"/>
  <c r="R9" i="2"/>
  <c r="U9" i="2" s="1"/>
  <c r="V23" i="2"/>
  <c r="AB25" i="2"/>
  <c r="AB26" i="2"/>
  <c r="AB28" i="2"/>
  <c r="W40" i="2"/>
  <c r="AB66" i="2"/>
  <c r="AB67" i="2"/>
  <c r="AB69" i="2"/>
  <c r="AB70" i="2"/>
  <c r="V90" i="2"/>
  <c r="W124" i="2"/>
  <c r="AB131" i="2"/>
  <c r="AB137" i="2"/>
  <c r="W148" i="2"/>
  <c r="V163" i="2"/>
  <c r="V15" i="2"/>
  <c r="AB37" i="2"/>
  <c r="AB59" i="2"/>
  <c r="AB100" i="2"/>
  <c r="AB35" i="2"/>
  <c r="V56" i="2"/>
  <c r="Z111" i="2"/>
  <c r="AA111" i="2" s="1"/>
  <c r="AB111" i="2" s="1"/>
  <c r="AB130" i="2"/>
  <c r="AB134" i="2"/>
  <c r="W154" i="2"/>
  <c r="W156" i="2" s="1"/>
  <c r="U153" i="2"/>
  <c r="R158" i="2"/>
  <c r="W170" i="2"/>
  <c r="AB102" i="2"/>
  <c r="Y124" i="2"/>
  <c r="Y15" i="2"/>
  <c r="Y23" i="2"/>
  <c r="Z31" i="2"/>
  <c r="AB27" i="2"/>
  <c r="Y40" i="2"/>
  <c r="W72" i="2"/>
  <c r="W74" i="2" s="1"/>
  <c r="AB71" i="2"/>
  <c r="Y82" i="2"/>
  <c r="Y98" i="2"/>
  <c r="V116" i="2"/>
  <c r="V124" i="2"/>
  <c r="AB128" i="2"/>
  <c r="AB135" i="2"/>
  <c r="AB136" i="2"/>
  <c r="Y154" i="2"/>
  <c r="Y156" i="2" s="1"/>
  <c r="AB168" i="2"/>
  <c r="AC143" i="1"/>
  <c r="AD143" i="1" s="1"/>
  <c r="U143" i="1"/>
  <c r="X143" i="1" s="1"/>
  <c r="AC115" i="1"/>
  <c r="AD115" i="1" s="1"/>
  <c r="W85" i="1"/>
  <c r="X85" i="1" s="1"/>
  <c r="U115" i="1"/>
  <c r="X115" i="1" s="1"/>
  <c r="AC168" i="1"/>
  <c r="AD168" i="1" s="1"/>
  <c r="U85" i="1"/>
  <c r="AB170" i="1"/>
  <c r="AC166" i="1"/>
  <c r="AD166" i="1" s="1"/>
  <c r="AC164" i="1"/>
  <c r="AD164" i="1" s="1"/>
  <c r="X100" i="1"/>
  <c r="U109" i="1"/>
  <c r="X109" i="1" s="1"/>
  <c r="W109" i="1"/>
  <c r="AB124" i="1"/>
  <c r="Y124" i="1"/>
  <c r="Y154" i="1"/>
  <c r="Y156" i="1" s="1"/>
  <c r="AB163" i="1"/>
  <c r="W119" i="1"/>
  <c r="X119" i="1" s="1"/>
  <c r="V151" i="3"/>
  <c r="V175" i="3"/>
  <c r="V132" i="3"/>
  <c r="T71" i="3"/>
  <c r="T57" i="3"/>
  <c r="U128" i="3"/>
  <c r="U29" i="3"/>
  <c r="V40" i="3"/>
  <c r="V106" i="3"/>
  <c r="V159" i="3"/>
  <c r="V161" i="3" s="1"/>
  <c r="X140" i="3"/>
  <c r="X142" i="3" s="1"/>
  <c r="U97" i="2"/>
  <c r="U127" i="2"/>
  <c r="T63" i="2"/>
  <c r="V132" i="2"/>
  <c r="V154" i="2"/>
  <c r="V156" i="2" s="1"/>
  <c r="V170" i="2"/>
  <c r="AB152" i="2"/>
  <c r="X40" i="2"/>
  <c r="V64" i="2"/>
  <c r="T103" i="2"/>
  <c r="V140" i="2"/>
  <c r="V142" i="2" s="1"/>
  <c r="V151" i="2"/>
  <c r="AB57" i="2"/>
  <c r="AB127" i="2"/>
  <c r="AB132" i="2" s="1"/>
  <c r="AB149" i="2"/>
  <c r="X129" i="1"/>
  <c r="AA170" i="4"/>
  <c r="AA64" i="4"/>
  <c r="X106" i="3"/>
  <c r="X108" i="3" s="1"/>
  <c r="X148" i="3"/>
  <c r="X132" i="3"/>
  <c r="X56" i="3"/>
  <c r="X159" i="3"/>
  <c r="X161" i="3" s="1"/>
  <c r="X140" i="2"/>
  <c r="X142" i="2" s="1"/>
  <c r="X98" i="2"/>
  <c r="X170" i="2"/>
  <c r="X148" i="2"/>
  <c r="X124" i="2"/>
  <c r="X23" i="2"/>
  <c r="X31" i="2"/>
  <c r="X72" i="2"/>
  <c r="X74" i="2" s="1"/>
  <c r="X167" i="4"/>
  <c r="X149" i="4"/>
  <c r="U135" i="4"/>
  <c r="AC138" i="4"/>
  <c r="X126" i="4"/>
  <c r="AA82" i="4"/>
  <c r="W169" i="4"/>
  <c r="X169" i="4"/>
  <c r="Z15" i="4"/>
  <c r="AA56" i="4"/>
  <c r="Y48" i="4"/>
  <c r="W112" i="4"/>
  <c r="AA140" i="4"/>
  <c r="AA142" i="4" s="1"/>
  <c r="Y163" i="4"/>
  <c r="U164" i="4"/>
  <c r="U166" i="4"/>
  <c r="U168" i="4"/>
  <c r="AC10" i="4"/>
  <c r="AB124" i="4"/>
  <c r="X127" i="4"/>
  <c r="AB151" i="4"/>
  <c r="Z163" i="4"/>
  <c r="Y23" i="4"/>
  <c r="U18" i="4"/>
  <c r="AB48" i="4"/>
  <c r="W46" i="4"/>
  <c r="Y72" i="4"/>
  <c r="Y74" i="4" s="1"/>
  <c r="U111" i="4"/>
  <c r="X111" i="4" s="1"/>
  <c r="U117" i="4"/>
  <c r="U121" i="4"/>
  <c r="AB148" i="4"/>
  <c r="X153" i="4"/>
  <c r="W159" i="4"/>
  <c r="X159" i="4" s="1"/>
  <c r="X165" i="4"/>
  <c r="X68" i="4"/>
  <c r="AC75" i="4"/>
  <c r="AB82" i="4"/>
  <c r="W136" i="4"/>
  <c r="AB23" i="4"/>
  <c r="AC76" i="4"/>
  <c r="AC81" i="4"/>
  <c r="Z98" i="4"/>
  <c r="AB98" i="4"/>
  <c r="AC103" i="4"/>
  <c r="Y140" i="4"/>
  <c r="Y142" i="4" s="1"/>
  <c r="Y145" i="4"/>
  <c r="Y154" i="4"/>
  <c r="Y156" i="4" s="1"/>
  <c r="W158" i="4"/>
  <c r="X158" i="4" s="1"/>
  <c r="AC9" i="4"/>
  <c r="U10" i="4"/>
  <c r="X10" i="4" s="1"/>
  <c r="AC20" i="4"/>
  <c r="AC23" i="4" s="1"/>
  <c r="X28" i="4"/>
  <c r="AA40" i="4"/>
  <c r="U35" i="4"/>
  <c r="X35" i="4" s="1"/>
  <c r="AC66" i="4"/>
  <c r="U76" i="4"/>
  <c r="X76" i="4" s="1"/>
  <c r="W81" i="4"/>
  <c r="AB90" i="4"/>
  <c r="Z90" i="4"/>
  <c r="AB106" i="4"/>
  <c r="AB108" i="4" s="1"/>
  <c r="AA116" i="4"/>
  <c r="Z145" i="4"/>
  <c r="Z148" i="4"/>
  <c r="AA151" i="4"/>
  <c r="Z154" i="4"/>
  <c r="AC169" i="4"/>
  <c r="AC122" i="4"/>
  <c r="AA48" i="4"/>
  <c r="AC112" i="4"/>
  <c r="W122" i="4"/>
  <c r="X122" i="4" s="1"/>
  <c r="Z156" i="4"/>
  <c r="AC158" i="4"/>
  <c r="X63" i="4"/>
  <c r="U75" i="4"/>
  <c r="X75" i="4" s="1"/>
  <c r="Y148" i="4"/>
  <c r="AA72" i="4"/>
  <c r="AA74" i="4" s="1"/>
  <c r="Z140" i="4"/>
  <c r="Z142" i="4" s="1"/>
  <c r="AC144" i="4"/>
  <c r="Z170" i="4"/>
  <c r="W104" i="4"/>
  <c r="X104" i="4"/>
  <c r="X101" i="4"/>
  <c r="X103" i="4"/>
  <c r="AC104" i="4"/>
  <c r="W100" i="4"/>
  <c r="W99" i="4"/>
  <c r="AC37" i="4"/>
  <c r="X70" i="4"/>
  <c r="W70" i="4"/>
  <c r="W66" i="4"/>
  <c r="AC70" i="4"/>
  <c r="AC71" i="4"/>
  <c r="X96" i="4"/>
  <c r="W95" i="4"/>
  <c r="W97" i="4"/>
  <c r="AC98" i="4"/>
  <c r="W91" i="4"/>
  <c r="U86" i="4"/>
  <c r="AC86" i="4"/>
  <c r="W60" i="4"/>
  <c r="X58" i="4"/>
  <c r="W62" i="4"/>
  <c r="X57" i="4"/>
  <c r="U53" i="4"/>
  <c r="X33" i="4"/>
  <c r="W37" i="4"/>
  <c r="X38" i="4"/>
  <c r="X32" i="4"/>
  <c r="X25" i="4"/>
  <c r="X30" i="4"/>
  <c r="X29" i="4"/>
  <c r="AC31" i="4"/>
  <c r="W24" i="4"/>
  <c r="U20" i="4"/>
  <c r="AC13" i="4"/>
  <c r="U13" i="4"/>
  <c r="X13" i="4" s="1"/>
  <c r="AA15" i="4"/>
  <c r="Y31" i="4"/>
  <c r="AA23" i="4"/>
  <c r="AA31" i="4"/>
  <c r="W9" i="4"/>
  <c r="W19" i="4"/>
  <c r="X19" i="4" s="1"/>
  <c r="X36" i="4"/>
  <c r="Z48" i="4"/>
  <c r="AC44" i="4"/>
  <c r="W44" i="4"/>
  <c r="U44" i="4"/>
  <c r="X44" i="4" s="1"/>
  <c r="X48" i="4" s="1"/>
  <c r="AC46" i="4"/>
  <c r="AB56" i="4"/>
  <c r="AC54" i="4"/>
  <c r="W54" i="4"/>
  <c r="X54" i="4" s="1"/>
  <c r="U54" i="4"/>
  <c r="X59" i="4"/>
  <c r="W59" i="4"/>
  <c r="AC64" i="4"/>
  <c r="AA98" i="4"/>
  <c r="U12" i="4"/>
  <c r="X12" i="4" s="1"/>
  <c r="U16" i="4"/>
  <c r="U22" i="4"/>
  <c r="Z31" i="4"/>
  <c r="W27" i="4"/>
  <c r="Y40" i="4"/>
  <c r="AC50" i="4"/>
  <c r="Z64" i="4"/>
  <c r="Z124" i="4"/>
  <c r="AA132" i="4"/>
  <c r="AC79" i="4"/>
  <c r="W79" i="4"/>
  <c r="U79" i="4"/>
  <c r="X79" i="4" s="1"/>
  <c r="U11" i="4"/>
  <c r="X11" i="4" s="1"/>
  <c r="W12" i="4"/>
  <c r="W16" i="4"/>
  <c r="U21" i="4"/>
  <c r="W22" i="4"/>
  <c r="X22" i="4" s="1"/>
  <c r="W26" i="4"/>
  <c r="Z40" i="4"/>
  <c r="W50" i="4"/>
  <c r="X50" i="4" s="1"/>
  <c r="AB64" i="4"/>
  <c r="Y82" i="4"/>
  <c r="AC89" i="4"/>
  <c r="W89" i="4"/>
  <c r="X89" i="4" s="1"/>
  <c r="U89" i="4"/>
  <c r="AC109" i="4"/>
  <c r="W109" i="4"/>
  <c r="U109" i="4"/>
  <c r="X109" i="4" s="1"/>
  <c r="AA154" i="4"/>
  <c r="AA156" i="4" s="1"/>
  <c r="AC77" i="4"/>
  <c r="W77" i="4"/>
  <c r="U77" i="4"/>
  <c r="X77" i="4" s="1"/>
  <c r="AC83" i="4"/>
  <c r="W83" i="4"/>
  <c r="U83" i="4"/>
  <c r="W11" i="4"/>
  <c r="W21" i="4"/>
  <c r="X21" i="4" s="1"/>
  <c r="AB31" i="4"/>
  <c r="AB40" i="4"/>
  <c r="Y64" i="4"/>
  <c r="X61" i="4"/>
  <c r="X65" i="4"/>
  <c r="X71" i="4"/>
  <c r="AA90" i="4"/>
  <c r="Y98" i="4"/>
  <c r="X94" i="4"/>
  <c r="X98" i="4" s="1"/>
  <c r="W94" i="4"/>
  <c r="Z56" i="4"/>
  <c r="Z72" i="4"/>
  <c r="Z74" i="4" s="1"/>
  <c r="X69" i="4"/>
  <c r="W69" i="4"/>
  <c r="Y132" i="4"/>
  <c r="W43" i="4"/>
  <c r="AC43" i="4"/>
  <c r="AB116" i="4"/>
  <c r="AC143" i="4"/>
  <c r="W143" i="4"/>
  <c r="Y151" i="4"/>
  <c r="V172" i="4"/>
  <c r="W41" i="4"/>
  <c r="W47" i="4"/>
  <c r="W51" i="4"/>
  <c r="X51" i="4" s="1"/>
  <c r="W80" i="4"/>
  <c r="W84" i="4"/>
  <c r="X84" i="4" s="1"/>
  <c r="AC110" i="4"/>
  <c r="W110" i="4"/>
  <c r="Y116" i="4"/>
  <c r="AC132" i="4"/>
  <c r="X130" i="4"/>
  <c r="W130" i="4"/>
  <c r="AB154" i="4"/>
  <c r="AB156" i="4" s="1"/>
  <c r="X157" i="4"/>
  <c r="AC161" i="4"/>
  <c r="W161" i="4"/>
  <c r="X161" i="4" s="1"/>
  <c r="U161" i="4"/>
  <c r="AC162" i="4"/>
  <c r="W162" i="4"/>
  <c r="X162" i="4" s="1"/>
  <c r="Y106" i="4"/>
  <c r="Y108" i="4" s="1"/>
  <c r="AC151" i="4"/>
  <c r="W45" i="4"/>
  <c r="W49" i="4"/>
  <c r="W55" i="4"/>
  <c r="X55" i="4" s="1"/>
  <c r="W78" i="4"/>
  <c r="U87" i="4"/>
  <c r="W88" i="4"/>
  <c r="X88" i="4" s="1"/>
  <c r="W92" i="4"/>
  <c r="Z106" i="4"/>
  <c r="Z108" i="4" s="1"/>
  <c r="W102" i="4"/>
  <c r="Z116" i="4"/>
  <c r="AC115" i="4"/>
  <c r="W115" i="4"/>
  <c r="U115" i="4"/>
  <c r="X115" i="4" s="1"/>
  <c r="AC119" i="4"/>
  <c r="W119" i="4"/>
  <c r="X119" i="4" s="1"/>
  <c r="U119" i="4"/>
  <c r="AC120" i="4"/>
  <c r="W120" i="4"/>
  <c r="X120" i="4" s="1"/>
  <c r="W125" i="4"/>
  <c r="W131" i="4"/>
  <c r="X134" i="4"/>
  <c r="W134" i="4"/>
  <c r="AA145" i="4"/>
  <c r="AA148" i="4"/>
  <c r="AC147" i="4"/>
  <c r="W147" i="4"/>
  <c r="X147" i="4" s="1"/>
  <c r="W87" i="4"/>
  <c r="X87" i="4" s="1"/>
  <c r="AA106" i="4"/>
  <c r="AA108" i="4" s="1"/>
  <c r="AB140" i="4"/>
  <c r="AB142" i="4" s="1"/>
  <c r="AB145" i="4"/>
  <c r="X152" i="4"/>
  <c r="W152" i="4"/>
  <c r="AA163" i="4"/>
  <c r="AB163" i="4"/>
  <c r="Y170" i="4"/>
  <c r="X105" i="4"/>
  <c r="W113" i="4"/>
  <c r="W117" i="4"/>
  <c r="W123" i="4"/>
  <c r="X123" i="4" s="1"/>
  <c r="AC123" i="4"/>
  <c r="X128" i="4"/>
  <c r="X138" i="4"/>
  <c r="X150" i="4"/>
  <c r="U114" i="4"/>
  <c r="X114" i="4" s="1"/>
  <c r="U118" i="4"/>
  <c r="W129" i="4"/>
  <c r="W133" i="4"/>
  <c r="U146" i="4"/>
  <c r="U160" i="4"/>
  <c r="W114" i="4"/>
  <c r="W118" i="4"/>
  <c r="X118" i="4" s="1"/>
  <c r="W146" i="4"/>
  <c r="W160" i="4"/>
  <c r="X160" i="4" s="1"/>
  <c r="Z174" i="3"/>
  <c r="AA174" i="3" s="1"/>
  <c r="T173" i="3"/>
  <c r="T170" i="3"/>
  <c r="U169" i="3"/>
  <c r="R164" i="3"/>
  <c r="U156" i="3"/>
  <c r="U150" i="3"/>
  <c r="Z146" i="3"/>
  <c r="AA146" i="3" s="1"/>
  <c r="U91" i="3"/>
  <c r="U105" i="3"/>
  <c r="T95" i="3"/>
  <c r="T92" i="3"/>
  <c r="R77" i="3"/>
  <c r="U77" i="3" s="1"/>
  <c r="T137" i="3"/>
  <c r="U138" i="3"/>
  <c r="T127" i="3"/>
  <c r="Z132" i="3"/>
  <c r="R113" i="3"/>
  <c r="U113" i="3" s="1"/>
  <c r="R114" i="3"/>
  <c r="U114" i="3" s="1"/>
  <c r="Z114" i="3"/>
  <c r="AA114" i="3" s="1"/>
  <c r="U100" i="3"/>
  <c r="T99" i="3"/>
  <c r="U96" i="3"/>
  <c r="T86" i="3"/>
  <c r="U86" i="3" s="1"/>
  <c r="R86" i="3"/>
  <c r="U68" i="3"/>
  <c r="T67" i="3"/>
  <c r="T69" i="3"/>
  <c r="T65" i="3"/>
  <c r="Z72" i="3"/>
  <c r="Z74" i="3" s="1"/>
  <c r="T63" i="3"/>
  <c r="T61" i="3"/>
  <c r="T58" i="3"/>
  <c r="T28" i="3"/>
  <c r="U26" i="3"/>
  <c r="U24" i="3"/>
  <c r="T54" i="3"/>
  <c r="U54" i="3" s="1"/>
  <c r="R54" i="3"/>
  <c r="T43" i="3"/>
  <c r="R44" i="3"/>
  <c r="U44" i="3" s="1"/>
  <c r="Z46" i="3"/>
  <c r="AA46" i="3" s="1"/>
  <c r="R46" i="3"/>
  <c r="U46" i="3" s="1"/>
  <c r="T33" i="3"/>
  <c r="T36" i="3"/>
  <c r="U34" i="3"/>
  <c r="U30" i="3"/>
  <c r="Z21" i="3"/>
  <c r="AA21" i="3" s="1"/>
  <c r="R18" i="3"/>
  <c r="R21" i="3"/>
  <c r="R13" i="3"/>
  <c r="U13" i="3" s="1"/>
  <c r="AA31" i="3"/>
  <c r="X15" i="3"/>
  <c r="X31" i="3"/>
  <c r="W74" i="3"/>
  <c r="T11" i="3"/>
  <c r="Z11" i="3"/>
  <c r="AA11" i="3" s="1"/>
  <c r="W31" i="3"/>
  <c r="U27" i="3"/>
  <c r="Z41" i="3"/>
  <c r="AA41" i="3" s="1"/>
  <c r="V56" i="3"/>
  <c r="Z52" i="3"/>
  <c r="AA52" i="3" s="1"/>
  <c r="T52" i="3"/>
  <c r="U52" i="3" s="1"/>
  <c r="Z64" i="3"/>
  <c r="AA64" i="3"/>
  <c r="V72" i="3"/>
  <c r="V74" i="3" s="1"/>
  <c r="T70" i="3"/>
  <c r="T72" i="3" s="1"/>
  <c r="T74" i="3" s="1"/>
  <c r="U70" i="3"/>
  <c r="X90" i="3"/>
  <c r="Z85" i="3"/>
  <c r="AA85" i="3" s="1"/>
  <c r="T85" i="3"/>
  <c r="U85" i="3" s="1"/>
  <c r="R85" i="3"/>
  <c r="V108" i="3"/>
  <c r="R8" i="3"/>
  <c r="U8" i="3" s="1"/>
  <c r="R14" i="3"/>
  <c r="U14" i="3" s="1"/>
  <c r="Z17" i="3"/>
  <c r="AA17" i="3" s="1"/>
  <c r="T17" i="3"/>
  <c r="U17" i="3" s="1"/>
  <c r="T19" i="3"/>
  <c r="U19" i="3" s="1"/>
  <c r="Z19" i="3"/>
  <c r="AA19" i="3" s="1"/>
  <c r="X40" i="3"/>
  <c r="T38" i="3"/>
  <c r="V48" i="3"/>
  <c r="Z42" i="3"/>
  <c r="AA42" i="3" s="1"/>
  <c r="T42" i="3"/>
  <c r="T48" i="3" s="1"/>
  <c r="Z47" i="3"/>
  <c r="AA47" i="3" s="1"/>
  <c r="X82" i="3"/>
  <c r="Z80" i="3"/>
  <c r="AA80" i="3" s="1"/>
  <c r="T80" i="3"/>
  <c r="R80" i="3"/>
  <c r="U80" i="3" s="1"/>
  <c r="Z81" i="3"/>
  <c r="AA81" i="3" s="1"/>
  <c r="T81" i="3"/>
  <c r="X98" i="3"/>
  <c r="U102" i="3"/>
  <c r="T102" i="3"/>
  <c r="X116" i="3"/>
  <c r="T25" i="3"/>
  <c r="U25" i="3"/>
  <c r="T35" i="3"/>
  <c r="U35" i="3"/>
  <c r="T8" i="3"/>
  <c r="T14" i="3"/>
  <c r="X23" i="3"/>
  <c r="Z31" i="3"/>
  <c r="Z40" i="3"/>
  <c r="AA40" i="3"/>
  <c r="W72" i="3"/>
  <c r="Y82" i="3"/>
  <c r="R12" i="3"/>
  <c r="U12" i="3" s="1"/>
  <c r="R16" i="3"/>
  <c r="Y23" i="3"/>
  <c r="X48" i="3"/>
  <c r="R49" i="3"/>
  <c r="Z49" i="3"/>
  <c r="AA49" i="3" s="1"/>
  <c r="T49" i="3"/>
  <c r="Z51" i="3"/>
  <c r="AA51" i="3" s="1"/>
  <c r="R55" i="3"/>
  <c r="Z55" i="3"/>
  <c r="AA55" i="3" s="1"/>
  <c r="T55" i="3"/>
  <c r="U55" i="3" s="1"/>
  <c r="X64" i="3"/>
  <c r="U62" i="3"/>
  <c r="X72" i="3"/>
  <c r="X74" i="3" s="1"/>
  <c r="U66" i="3"/>
  <c r="Z75" i="3"/>
  <c r="AA75" i="3" s="1"/>
  <c r="T75" i="3"/>
  <c r="W90" i="3"/>
  <c r="AA98" i="3"/>
  <c r="Z98" i="3"/>
  <c r="Z159" i="3"/>
  <c r="Z161" i="3" s="1"/>
  <c r="T12" i="3"/>
  <c r="T16" i="3"/>
  <c r="Z20" i="3"/>
  <c r="AA20" i="3" s="1"/>
  <c r="T20" i="3"/>
  <c r="U20" i="3" s="1"/>
  <c r="T22" i="3"/>
  <c r="U22" i="3" s="1"/>
  <c r="Z22" i="3"/>
  <c r="AA22" i="3" s="1"/>
  <c r="V31" i="3"/>
  <c r="T32" i="3"/>
  <c r="U37" i="3"/>
  <c r="Y48" i="3"/>
  <c r="R45" i="3"/>
  <c r="U45" i="3" s="1"/>
  <c r="Z45" i="3"/>
  <c r="AA45" i="3" s="1"/>
  <c r="T45" i="3"/>
  <c r="T51" i="3"/>
  <c r="U51" i="3" s="1"/>
  <c r="T60" i="3"/>
  <c r="U60" i="3"/>
  <c r="Y72" i="3"/>
  <c r="Y74" i="3" s="1"/>
  <c r="R75" i="3"/>
  <c r="U75" i="3" s="1"/>
  <c r="Z175" i="3"/>
  <c r="AA175" i="3"/>
  <c r="T78" i="3"/>
  <c r="Z78" i="3"/>
  <c r="AA78" i="3" s="1"/>
  <c r="T88" i="3"/>
  <c r="U88" i="3" s="1"/>
  <c r="Z88" i="3"/>
  <c r="AA88" i="3" s="1"/>
  <c r="U94" i="3"/>
  <c r="U104" i="3"/>
  <c r="W116" i="3"/>
  <c r="Y132" i="3"/>
  <c r="Y142" i="3"/>
  <c r="Y145" i="3"/>
  <c r="U149" i="3"/>
  <c r="T149" i="3"/>
  <c r="Y168" i="3"/>
  <c r="X124" i="3"/>
  <c r="Y124" i="3"/>
  <c r="Z121" i="3"/>
  <c r="AA121" i="3" s="1"/>
  <c r="T121" i="3"/>
  <c r="U121" i="3" s="1"/>
  <c r="R121" i="3"/>
  <c r="Z122" i="3"/>
  <c r="AA122" i="3" s="1"/>
  <c r="T122" i="3"/>
  <c r="U122" i="3" s="1"/>
  <c r="X145" i="3"/>
  <c r="Z162" i="3"/>
  <c r="AA162" i="3" s="1"/>
  <c r="T162" i="3"/>
  <c r="R162" i="3"/>
  <c r="S177" i="3"/>
  <c r="R84" i="3"/>
  <c r="V98" i="3"/>
  <c r="T93" i="3"/>
  <c r="T103" i="3"/>
  <c r="R122" i="3"/>
  <c r="U175" i="3"/>
  <c r="T171" i="3"/>
  <c r="T174" i="3"/>
  <c r="T84" i="3"/>
  <c r="U84" i="3" s="1"/>
  <c r="W98" i="3"/>
  <c r="Z106" i="3"/>
  <c r="Z108" i="3" s="1"/>
  <c r="Z110" i="3"/>
  <c r="AA110" i="3" s="1"/>
  <c r="T110" i="3"/>
  <c r="R110" i="3"/>
  <c r="U110" i="3" s="1"/>
  <c r="Z111" i="3"/>
  <c r="AA111" i="3" s="1"/>
  <c r="T111" i="3"/>
  <c r="U126" i="3"/>
  <c r="T126" i="3"/>
  <c r="V140" i="3"/>
  <c r="V142" i="3" s="1"/>
  <c r="X151" i="3"/>
  <c r="Z151" i="3"/>
  <c r="X175" i="3"/>
  <c r="T79" i="3"/>
  <c r="T83" i="3"/>
  <c r="T89" i="3"/>
  <c r="U89" i="3" s="1"/>
  <c r="W108" i="3"/>
  <c r="R111" i="3"/>
  <c r="U111" i="3" s="1"/>
  <c r="U117" i="3"/>
  <c r="W142" i="3"/>
  <c r="U136" i="3"/>
  <c r="U140" i="3" s="1"/>
  <c r="T136" i="3"/>
  <c r="W145" i="3"/>
  <c r="Y159" i="3"/>
  <c r="Y161" i="3" s="1"/>
  <c r="U154" i="3"/>
  <c r="T154" i="3"/>
  <c r="X168" i="3"/>
  <c r="Z140" i="3"/>
  <c r="Z142" i="3" s="1"/>
  <c r="R120" i="3"/>
  <c r="T125" i="3"/>
  <c r="T131" i="3"/>
  <c r="T135" i="3"/>
  <c r="R143" i="3"/>
  <c r="U143" i="3" s="1"/>
  <c r="R147" i="3"/>
  <c r="AA151" i="3"/>
  <c r="T153" i="3"/>
  <c r="AA159" i="3"/>
  <c r="R167" i="3"/>
  <c r="T97" i="3"/>
  <c r="T101" i="3"/>
  <c r="R115" i="3"/>
  <c r="U115" i="3" s="1"/>
  <c r="R119" i="3"/>
  <c r="T120" i="3"/>
  <c r="U120" i="3" s="1"/>
  <c r="AA132" i="3"/>
  <c r="T130" i="3"/>
  <c r="T134" i="3"/>
  <c r="T143" i="3"/>
  <c r="T147" i="3"/>
  <c r="U147" i="3" s="1"/>
  <c r="T152" i="3"/>
  <c r="T158" i="3"/>
  <c r="R166" i="3"/>
  <c r="T167" i="3"/>
  <c r="U167" i="3" s="1"/>
  <c r="T115" i="3"/>
  <c r="T119" i="3"/>
  <c r="U119" i="3" s="1"/>
  <c r="T129" i="3"/>
  <c r="T133" i="3"/>
  <c r="AA140" i="3"/>
  <c r="T139" i="3"/>
  <c r="T166" i="3"/>
  <c r="U166" i="3" s="1"/>
  <c r="T146" i="3"/>
  <c r="U165" i="2"/>
  <c r="U168" i="2"/>
  <c r="R167" i="2"/>
  <c r="R169" i="2"/>
  <c r="U166" i="2"/>
  <c r="T164" i="2"/>
  <c r="U164" i="2"/>
  <c r="R159" i="2"/>
  <c r="T144" i="2"/>
  <c r="R144" i="2"/>
  <c r="U144" i="2" s="1"/>
  <c r="T136" i="2"/>
  <c r="U137" i="2"/>
  <c r="T122" i="2"/>
  <c r="U122" i="2" s="1"/>
  <c r="R122" i="2"/>
  <c r="T111" i="2"/>
  <c r="T102" i="2"/>
  <c r="U104" i="2"/>
  <c r="T94" i="2"/>
  <c r="U92" i="2"/>
  <c r="T96" i="2"/>
  <c r="Z98" i="2"/>
  <c r="T85" i="2"/>
  <c r="U85" i="2" s="1"/>
  <c r="U67" i="2"/>
  <c r="U68" i="2"/>
  <c r="T34" i="2"/>
  <c r="T32" i="2"/>
  <c r="U58" i="2"/>
  <c r="U64" i="2" s="1"/>
  <c r="T57" i="2"/>
  <c r="T53" i="2"/>
  <c r="U53" i="2" s="1"/>
  <c r="Z53" i="2"/>
  <c r="AA53" i="2" s="1"/>
  <c r="AB53" i="2" s="1"/>
  <c r="T38" i="2"/>
  <c r="U33" i="2"/>
  <c r="U35" i="2"/>
  <c r="T30" i="2"/>
  <c r="T28" i="2"/>
  <c r="T29" i="2"/>
  <c r="U25" i="2"/>
  <c r="T24" i="2"/>
  <c r="R21" i="2"/>
  <c r="Z21" i="2"/>
  <c r="AA21" i="2" s="1"/>
  <c r="AB21" i="2" s="1"/>
  <c r="R11" i="2"/>
  <c r="U11" i="2" s="1"/>
  <c r="T11" i="2"/>
  <c r="Z15" i="2"/>
  <c r="X15" i="2"/>
  <c r="U125" i="2"/>
  <c r="T125" i="2"/>
  <c r="U62" i="2"/>
  <c r="T62" i="2"/>
  <c r="U66" i="2"/>
  <c r="T66" i="2"/>
  <c r="X82" i="2"/>
  <c r="Z143" i="2"/>
  <c r="AA143" i="2" s="1"/>
  <c r="AB143" i="2" s="1"/>
  <c r="T143" i="2"/>
  <c r="R143" i="2"/>
  <c r="U143" i="2" s="1"/>
  <c r="R8" i="2"/>
  <c r="U8" i="2" s="1"/>
  <c r="R14" i="2"/>
  <c r="U14" i="2" s="1"/>
  <c r="R18" i="2"/>
  <c r="AA31" i="2"/>
  <c r="W56" i="2"/>
  <c r="X64" i="2"/>
  <c r="AA98" i="2"/>
  <c r="AA154" i="2"/>
  <c r="T8" i="2"/>
  <c r="R13" i="2"/>
  <c r="U13" i="2" s="1"/>
  <c r="T14" i="2"/>
  <c r="R17" i="2"/>
  <c r="T18" i="2"/>
  <c r="U18" i="2" s="1"/>
  <c r="V31" i="2"/>
  <c r="U26" i="2"/>
  <c r="T26" i="2"/>
  <c r="V40" i="2"/>
  <c r="Z40" i="2"/>
  <c r="AA40" i="2"/>
  <c r="W48" i="2"/>
  <c r="Z47" i="2"/>
  <c r="AA47" i="2" s="1"/>
  <c r="AB47" i="2" s="1"/>
  <c r="T47" i="2"/>
  <c r="R47" i="2"/>
  <c r="U47" i="2" s="1"/>
  <c r="Y64" i="2"/>
  <c r="Y90" i="2"/>
  <c r="V106" i="2"/>
  <c r="V108" i="2" s="1"/>
  <c r="U101" i="2"/>
  <c r="T101" i="2"/>
  <c r="R12" i="2"/>
  <c r="U12" i="2" s="1"/>
  <c r="T13" i="2"/>
  <c r="R16" i="2"/>
  <c r="T17" i="2"/>
  <c r="U17" i="2" s="1"/>
  <c r="R22" i="2"/>
  <c r="W31" i="2"/>
  <c r="U27" i="2"/>
  <c r="T27" i="2"/>
  <c r="U37" i="2"/>
  <c r="T37" i="2"/>
  <c r="X48" i="2"/>
  <c r="Z51" i="2"/>
  <c r="AA51" i="2" s="1"/>
  <c r="AB51" i="2" s="1"/>
  <c r="T51" i="2"/>
  <c r="U51" i="2" s="1"/>
  <c r="R51" i="2"/>
  <c r="Z64" i="2"/>
  <c r="AA64" i="2"/>
  <c r="V72" i="2"/>
  <c r="V74" i="2" s="1"/>
  <c r="X90" i="2"/>
  <c r="V98" i="2"/>
  <c r="U99" i="2"/>
  <c r="T99" i="2"/>
  <c r="X116" i="2"/>
  <c r="Z41" i="2"/>
  <c r="AA41" i="2" s="1"/>
  <c r="AB41" i="2" s="1"/>
  <c r="T41" i="2"/>
  <c r="R41" i="2"/>
  <c r="U41" i="2" s="1"/>
  <c r="T12" i="2"/>
  <c r="T16" i="2"/>
  <c r="T22" i="2"/>
  <c r="U22" i="2" s="1"/>
  <c r="Y48" i="2"/>
  <c r="X56" i="2"/>
  <c r="W82" i="2"/>
  <c r="Z80" i="2"/>
  <c r="AA80" i="2" s="1"/>
  <c r="AB80" i="2" s="1"/>
  <c r="T80" i="2"/>
  <c r="R80" i="2"/>
  <c r="U80" i="2" s="1"/>
  <c r="Z84" i="2"/>
  <c r="T84" i="2"/>
  <c r="U84" i="2" s="1"/>
  <c r="R84" i="2"/>
  <c r="W98" i="2"/>
  <c r="U95" i="2"/>
  <c r="T95" i="2"/>
  <c r="U130" i="2"/>
  <c r="T130" i="2"/>
  <c r="T44" i="2"/>
  <c r="Z44" i="2"/>
  <c r="AA44" i="2" s="1"/>
  <c r="AB44" i="2" s="1"/>
  <c r="T54" i="2"/>
  <c r="U54" i="2" s="1"/>
  <c r="Z54" i="2"/>
  <c r="AA54" i="2" s="1"/>
  <c r="AB54" i="2" s="1"/>
  <c r="U59" i="2"/>
  <c r="U69" i="2"/>
  <c r="Z72" i="2"/>
  <c r="Z74" i="2" s="1"/>
  <c r="T77" i="2"/>
  <c r="Z77" i="2"/>
  <c r="AA77" i="2" s="1"/>
  <c r="AB77" i="2" s="1"/>
  <c r="X106" i="2"/>
  <c r="X108" i="2" s="1"/>
  <c r="Z132" i="2"/>
  <c r="AA132" i="2"/>
  <c r="Y145" i="2"/>
  <c r="Z162" i="2"/>
  <c r="T162" i="2"/>
  <c r="U162" i="2" s="1"/>
  <c r="R162" i="2"/>
  <c r="Z119" i="2"/>
  <c r="AA119" i="2" s="1"/>
  <c r="AB119" i="2" s="1"/>
  <c r="T119" i="2"/>
  <c r="U119" i="2" s="1"/>
  <c r="R119" i="2"/>
  <c r="Z120" i="2"/>
  <c r="AA120" i="2" s="1"/>
  <c r="AB120" i="2" s="1"/>
  <c r="T120" i="2"/>
  <c r="U120" i="2" s="1"/>
  <c r="Z140" i="2"/>
  <c r="Z142" i="2" s="1"/>
  <c r="Z147" i="2"/>
  <c r="AA147" i="2" s="1"/>
  <c r="AB147" i="2" s="1"/>
  <c r="T147" i="2"/>
  <c r="U147" i="2" s="1"/>
  <c r="R147" i="2"/>
  <c r="X151" i="2"/>
  <c r="Y151" i="2"/>
  <c r="S172" i="2"/>
  <c r="T36" i="2"/>
  <c r="R46" i="2"/>
  <c r="U46" i="2" s="1"/>
  <c r="R50" i="2"/>
  <c r="T61" i="2"/>
  <c r="T65" i="2"/>
  <c r="T71" i="2"/>
  <c r="R79" i="2"/>
  <c r="U79" i="2" s="1"/>
  <c r="Y108" i="2"/>
  <c r="Z109" i="2"/>
  <c r="AA109" i="2" s="1"/>
  <c r="AB109" i="2" s="1"/>
  <c r="T109" i="2"/>
  <c r="R109" i="2"/>
  <c r="U109" i="2" s="1"/>
  <c r="Z110" i="2"/>
  <c r="AA110" i="2" s="1"/>
  <c r="AB110" i="2" s="1"/>
  <c r="T110" i="2"/>
  <c r="Z115" i="2"/>
  <c r="AA115" i="2" s="1"/>
  <c r="AB115" i="2" s="1"/>
  <c r="T115" i="2"/>
  <c r="R115" i="2"/>
  <c r="U115" i="2" s="1"/>
  <c r="W140" i="2"/>
  <c r="W142" i="2" s="1"/>
  <c r="U134" i="2"/>
  <c r="T134" i="2"/>
  <c r="V145" i="2"/>
  <c r="Z151" i="2"/>
  <c r="AA151" i="2"/>
  <c r="X163" i="2"/>
  <c r="R45" i="2"/>
  <c r="U45" i="2" s="1"/>
  <c r="T46" i="2"/>
  <c r="R49" i="2"/>
  <c r="T50" i="2"/>
  <c r="U50" i="2" s="1"/>
  <c r="R55" i="2"/>
  <c r="T60" i="2"/>
  <c r="T70" i="2"/>
  <c r="R78" i="2"/>
  <c r="U78" i="2" s="1"/>
  <c r="T79" i="2"/>
  <c r="T83" i="2"/>
  <c r="R88" i="2"/>
  <c r="T89" i="2"/>
  <c r="U89" i="2" s="1"/>
  <c r="T93" i="2"/>
  <c r="R110" i="2"/>
  <c r="U110" i="2" s="1"/>
  <c r="T131" i="2"/>
  <c r="W145" i="2"/>
  <c r="T45" i="2"/>
  <c r="T49" i="2"/>
  <c r="T55" i="2"/>
  <c r="U55" i="2" s="1"/>
  <c r="T78" i="2"/>
  <c r="T88" i="2"/>
  <c r="U88" i="2" s="1"/>
  <c r="W106" i="2"/>
  <c r="W108" i="2" s="1"/>
  <c r="Z106" i="2"/>
  <c r="Z108" i="2" s="1"/>
  <c r="W116" i="2"/>
  <c r="X132" i="2"/>
  <c r="Y132" i="2"/>
  <c r="Y140" i="2"/>
  <c r="Y142" i="2" s="1"/>
  <c r="T135" i="2"/>
  <c r="X145" i="2"/>
  <c r="V148" i="2"/>
  <c r="X154" i="2"/>
  <c r="X156" i="2" s="1"/>
  <c r="U105" i="2"/>
  <c r="T113" i="2"/>
  <c r="Z113" i="2"/>
  <c r="AA113" i="2" s="1"/>
  <c r="AB113" i="2" s="1"/>
  <c r="T117" i="2"/>
  <c r="Z117" i="2"/>
  <c r="AA117" i="2" s="1"/>
  <c r="AB117" i="2" s="1"/>
  <c r="T123" i="2"/>
  <c r="U123" i="2" s="1"/>
  <c r="Z123" i="2"/>
  <c r="AA123" i="2" s="1"/>
  <c r="AB123" i="2" s="1"/>
  <c r="U128" i="2"/>
  <c r="U138" i="2"/>
  <c r="U150" i="2"/>
  <c r="Z154" i="2"/>
  <c r="Z156" i="2" s="1"/>
  <c r="T152" i="2"/>
  <c r="R161" i="2"/>
  <c r="T100" i="2"/>
  <c r="R114" i="2"/>
  <c r="U114" i="2" s="1"/>
  <c r="R118" i="2"/>
  <c r="T129" i="2"/>
  <c r="T133" i="2"/>
  <c r="T139" i="2"/>
  <c r="T161" i="2"/>
  <c r="U161" i="2" s="1"/>
  <c r="AA106" i="2"/>
  <c r="T114" i="2"/>
  <c r="T118" i="2"/>
  <c r="U118" i="2" s="1"/>
  <c r="U165" i="1"/>
  <c r="W165" i="1" s="1"/>
  <c r="U169" i="1"/>
  <c r="X169" i="1" s="1"/>
  <c r="X168" i="1"/>
  <c r="AC161" i="1"/>
  <c r="AD161" i="1" s="1"/>
  <c r="Y163" i="1"/>
  <c r="AC140" i="1"/>
  <c r="AC142" i="1" s="1"/>
  <c r="AB154" i="1"/>
  <c r="AB156" i="1" s="1"/>
  <c r="Z154" i="1"/>
  <c r="Z156" i="1" s="1"/>
  <c r="X65" i="1"/>
  <c r="AC147" i="1"/>
  <c r="AD147" i="1" s="1"/>
  <c r="Z163" i="1"/>
  <c r="X164" i="1"/>
  <c r="U147" i="1"/>
  <c r="U121" i="1"/>
  <c r="U41" i="1"/>
  <c r="X41" i="1" s="1"/>
  <c r="W121" i="1"/>
  <c r="X121" i="1" s="1"/>
  <c r="AB140" i="1"/>
  <c r="AB142" i="1" s="1"/>
  <c r="Z140" i="1"/>
  <c r="Z142" i="1" s="1"/>
  <c r="AA163" i="1"/>
  <c r="AA116" i="1"/>
  <c r="Y148" i="1"/>
  <c r="AC75" i="1"/>
  <c r="AD75" i="1" s="1"/>
  <c r="AC81" i="1"/>
  <c r="AD81" i="1" s="1"/>
  <c r="Z90" i="1"/>
  <c r="Z116" i="1"/>
  <c r="Z132" i="1"/>
  <c r="Y140" i="1"/>
  <c r="Y142" i="1" s="1"/>
  <c r="Z145" i="1"/>
  <c r="AA148" i="1"/>
  <c r="Z148" i="1"/>
  <c r="AC158" i="1"/>
  <c r="AA170" i="1"/>
  <c r="Z170" i="1"/>
  <c r="Y170" i="1"/>
  <c r="AC50" i="1"/>
  <c r="AD50" i="1" s="1"/>
  <c r="U75" i="1"/>
  <c r="X75" i="1" s="1"/>
  <c r="U81" i="1"/>
  <c r="X81" i="1" s="1"/>
  <c r="AC84" i="1"/>
  <c r="AD84" i="1" s="1"/>
  <c r="Y106" i="1"/>
  <c r="Y108" i="1" s="1"/>
  <c r="Y116" i="1"/>
  <c r="Z124" i="1"/>
  <c r="AB148" i="1"/>
  <c r="AB151" i="1"/>
  <c r="U157" i="1"/>
  <c r="W158" i="1"/>
  <c r="X158" i="1" s="1"/>
  <c r="AC31" i="1"/>
  <c r="W80" i="1"/>
  <c r="U84" i="1"/>
  <c r="AB145" i="1"/>
  <c r="AC160" i="1"/>
  <c r="AD160" i="1" s="1"/>
  <c r="Y82" i="1"/>
  <c r="AB116" i="1"/>
  <c r="AC111" i="1"/>
  <c r="AD111" i="1" s="1"/>
  <c r="AB132" i="1"/>
  <c r="Z151" i="1"/>
  <c r="U159" i="1"/>
  <c r="W160" i="1"/>
  <c r="X160" i="1" s="1"/>
  <c r="X166" i="1"/>
  <c r="W167" i="1"/>
  <c r="W161" i="1"/>
  <c r="X161" i="1" s="1"/>
  <c r="W159" i="1"/>
  <c r="X159" i="1" s="1"/>
  <c r="W157" i="1"/>
  <c r="U162" i="1"/>
  <c r="W162" i="1"/>
  <c r="X162" i="1" s="1"/>
  <c r="X153" i="1"/>
  <c r="AC154" i="1"/>
  <c r="AC156" i="1" s="1"/>
  <c r="X152" i="1"/>
  <c r="W150" i="1"/>
  <c r="Y151" i="1"/>
  <c r="AA151" i="1"/>
  <c r="AD151" i="1"/>
  <c r="AA154" i="1"/>
  <c r="AA156" i="1" s="1"/>
  <c r="AD146" i="1"/>
  <c r="AA145" i="1"/>
  <c r="W144" i="1"/>
  <c r="AC144" i="1"/>
  <c r="AD144" i="1" s="1"/>
  <c r="X149" i="1"/>
  <c r="U146" i="1"/>
  <c r="AC151" i="1"/>
  <c r="AD152" i="1"/>
  <c r="AD154" i="1" s="1"/>
  <c r="AD156" i="1" s="1"/>
  <c r="W146" i="1"/>
  <c r="Y90" i="1"/>
  <c r="X134" i="1"/>
  <c r="X136" i="1"/>
  <c r="W139" i="1"/>
  <c r="W133" i="1"/>
  <c r="X126" i="1"/>
  <c r="X130" i="1"/>
  <c r="U118" i="1"/>
  <c r="AC119" i="1"/>
  <c r="AD119" i="1" s="1"/>
  <c r="W114" i="1"/>
  <c r="AC114" i="1"/>
  <c r="AD114" i="1" s="1"/>
  <c r="AD117" i="1"/>
  <c r="AA140" i="1"/>
  <c r="AA142" i="1" s="1"/>
  <c r="Y132" i="1"/>
  <c r="AA124" i="1"/>
  <c r="AA132" i="1"/>
  <c r="AD132" i="1"/>
  <c r="W112" i="1"/>
  <c r="AC122" i="1"/>
  <c r="AD122" i="1" s="1"/>
  <c r="W110" i="1"/>
  <c r="AC110" i="1"/>
  <c r="AD110" i="1" s="1"/>
  <c r="W120" i="1"/>
  <c r="X120" i="1" s="1"/>
  <c r="AC120" i="1"/>
  <c r="AD120" i="1" s="1"/>
  <c r="X125" i="1"/>
  <c r="X131" i="1"/>
  <c r="X135" i="1"/>
  <c r="AD109" i="1"/>
  <c r="U113" i="1"/>
  <c r="X113" i="1" s="1"/>
  <c r="U117" i="1"/>
  <c r="U123" i="1"/>
  <c r="W128" i="1"/>
  <c r="AC132" i="1"/>
  <c r="AD133" i="1"/>
  <c r="AD140" i="1" s="1"/>
  <c r="AD142" i="1" s="1"/>
  <c r="W138" i="1"/>
  <c r="U112" i="1"/>
  <c r="X112" i="1" s="1"/>
  <c r="W113" i="1"/>
  <c r="W117" i="1"/>
  <c r="U122" i="1"/>
  <c r="W123" i="1"/>
  <c r="X123" i="1" s="1"/>
  <c r="W127" i="1"/>
  <c r="W137" i="1"/>
  <c r="Z82" i="1"/>
  <c r="AB90" i="1"/>
  <c r="AC88" i="1"/>
  <c r="AD88" i="1" s="1"/>
  <c r="AA106" i="1"/>
  <c r="AA108" i="1" s="1"/>
  <c r="AC106" i="1"/>
  <c r="AC108" i="1" s="1"/>
  <c r="Y64" i="1"/>
  <c r="AB98" i="1"/>
  <c r="Z106" i="1"/>
  <c r="Z108" i="1" s="1"/>
  <c r="W103" i="1"/>
  <c r="Y48" i="1"/>
  <c r="U47" i="1"/>
  <c r="X47" i="1" s="1"/>
  <c r="AA56" i="1"/>
  <c r="W50" i="1"/>
  <c r="X50" i="1" s="1"/>
  <c r="AB82" i="1"/>
  <c r="AB106" i="1"/>
  <c r="AB108" i="1" s="1"/>
  <c r="Z56" i="1"/>
  <c r="Z72" i="1"/>
  <c r="Z74" i="1" s="1"/>
  <c r="W71" i="1"/>
  <c r="Z98" i="1"/>
  <c r="W95" i="1"/>
  <c r="AA90" i="1"/>
  <c r="W105" i="1"/>
  <c r="X99" i="1"/>
  <c r="W93" i="1"/>
  <c r="AC98" i="1"/>
  <c r="X96" i="1"/>
  <c r="U88" i="1"/>
  <c r="AC78" i="1"/>
  <c r="AD78" i="1" s="1"/>
  <c r="U78" i="1"/>
  <c r="X78" i="1" s="1"/>
  <c r="AC80" i="1"/>
  <c r="AD80" i="1" s="1"/>
  <c r="Y98" i="1"/>
  <c r="AA82" i="1"/>
  <c r="AA98" i="1"/>
  <c r="AD83" i="1"/>
  <c r="W76" i="1"/>
  <c r="AC76" i="1"/>
  <c r="AD76" i="1" s="1"/>
  <c r="W86" i="1"/>
  <c r="X86" i="1" s="1"/>
  <c r="AC86" i="1"/>
  <c r="AD86" i="1" s="1"/>
  <c r="X91" i="1"/>
  <c r="AD91" i="1"/>
  <c r="AD98" i="1" s="1"/>
  <c r="X97" i="1"/>
  <c r="X101" i="1"/>
  <c r="U79" i="1"/>
  <c r="X79" i="1" s="1"/>
  <c r="U83" i="1"/>
  <c r="U89" i="1"/>
  <c r="W94" i="1"/>
  <c r="AD99" i="1"/>
  <c r="AD106" i="1" s="1"/>
  <c r="AD108" i="1" s="1"/>
  <c r="W104" i="1"/>
  <c r="W79" i="1"/>
  <c r="W83" i="1"/>
  <c r="W89" i="1"/>
  <c r="X89" i="1" s="1"/>
  <c r="U77" i="1"/>
  <c r="X77" i="1" s="1"/>
  <c r="U87" i="1"/>
  <c r="W92" i="1"/>
  <c r="W102" i="1"/>
  <c r="W77" i="1"/>
  <c r="W87" i="1"/>
  <c r="X87" i="1" s="1"/>
  <c r="W69" i="1"/>
  <c r="W59" i="1"/>
  <c r="AC44" i="1"/>
  <c r="AD44" i="1" s="1"/>
  <c r="U44" i="1"/>
  <c r="X44" i="1" s="1"/>
  <c r="X61" i="1"/>
  <c r="X62" i="1"/>
  <c r="AC54" i="1"/>
  <c r="AD54" i="1" s="1"/>
  <c r="U51" i="1"/>
  <c r="U54" i="1"/>
  <c r="U46" i="1"/>
  <c r="X46" i="1" s="1"/>
  <c r="Y72" i="1"/>
  <c r="Y74" i="1" s="1"/>
  <c r="AB72" i="1"/>
  <c r="AB74" i="1" s="1"/>
  <c r="AC46" i="1"/>
  <c r="AD46" i="1" s="1"/>
  <c r="AB48" i="1"/>
  <c r="Z48" i="1"/>
  <c r="AC47" i="1"/>
  <c r="AD47" i="1" s="1"/>
  <c r="AC51" i="1"/>
  <c r="AD51" i="1" s="1"/>
  <c r="AA72" i="1"/>
  <c r="AA74" i="1" s="1"/>
  <c r="X66" i="1"/>
  <c r="AD27" i="1"/>
  <c r="AD31" i="1" s="1"/>
  <c r="AC41" i="1"/>
  <c r="AD41" i="1" s="1"/>
  <c r="AB56" i="1"/>
  <c r="Y56" i="1"/>
  <c r="Z64" i="1"/>
  <c r="AB64" i="1"/>
  <c r="AC72" i="1"/>
  <c r="AC74" i="1" s="1"/>
  <c r="Z40" i="1"/>
  <c r="AA48" i="1"/>
  <c r="AD64" i="1"/>
  <c r="AA64" i="1"/>
  <c r="AD49" i="1"/>
  <c r="U43" i="1"/>
  <c r="X43" i="1" s="1"/>
  <c r="W42" i="1"/>
  <c r="AC42" i="1"/>
  <c r="AD42" i="1" s="1"/>
  <c r="W52" i="1"/>
  <c r="X52" i="1" s="1"/>
  <c r="AC52" i="1"/>
  <c r="AD52" i="1" s="1"/>
  <c r="X57" i="1"/>
  <c r="X63" i="1"/>
  <c r="X67" i="1"/>
  <c r="U45" i="1"/>
  <c r="X45" i="1" s="1"/>
  <c r="U49" i="1"/>
  <c r="U55" i="1"/>
  <c r="W60" i="1"/>
  <c r="AC64" i="1"/>
  <c r="AD65" i="1"/>
  <c r="AD72" i="1" s="1"/>
  <c r="AD74" i="1" s="1"/>
  <c r="W70" i="1"/>
  <c r="W45" i="1"/>
  <c r="W49" i="1"/>
  <c r="W55" i="1"/>
  <c r="X55" i="1" s="1"/>
  <c r="U53" i="1"/>
  <c r="W58" i="1"/>
  <c r="W68" i="1"/>
  <c r="W43" i="1"/>
  <c r="W53" i="1"/>
  <c r="X53" i="1" s="1"/>
  <c r="AD40" i="1"/>
  <c r="X37" i="1"/>
  <c r="X34" i="1"/>
  <c r="Y40" i="1"/>
  <c r="AB40" i="1"/>
  <c r="AC40" i="1"/>
  <c r="AA40" i="1"/>
  <c r="W33" i="1"/>
  <c r="W36" i="1"/>
  <c r="W35" i="1"/>
  <c r="W38" i="1"/>
  <c r="X137" i="4" l="1"/>
  <c r="W139" i="4"/>
  <c r="AC40" i="4"/>
  <c r="AC15" i="4"/>
  <c r="W34" i="4"/>
  <c r="AC72" i="4"/>
  <c r="AC74" i="4" s="1"/>
  <c r="AC170" i="4"/>
  <c r="AC140" i="4"/>
  <c r="AC142" i="4" s="1"/>
  <c r="W67" i="4"/>
  <c r="W72" i="4" s="1"/>
  <c r="W74" i="4" s="1"/>
  <c r="AC56" i="4"/>
  <c r="U132" i="3"/>
  <c r="W177" i="3"/>
  <c r="T172" i="3"/>
  <c r="U48" i="3"/>
  <c r="AA15" i="2"/>
  <c r="AB64" i="2"/>
  <c r="AB98" i="2"/>
  <c r="AB48" i="2"/>
  <c r="AB170" i="2"/>
  <c r="AB31" i="2"/>
  <c r="AB106" i="2"/>
  <c r="AB108" i="2" s="1"/>
  <c r="AB140" i="2"/>
  <c r="AB142" i="2" s="1"/>
  <c r="AB145" i="2"/>
  <c r="AB15" i="2"/>
  <c r="T82" i="2"/>
  <c r="AA23" i="2"/>
  <c r="AB40" i="2"/>
  <c r="Z170" i="2"/>
  <c r="AB82" i="2"/>
  <c r="AB72" i="2"/>
  <c r="AB74" i="2" s="1"/>
  <c r="AA170" i="2"/>
  <c r="AB148" i="2"/>
  <c r="AB56" i="2"/>
  <c r="AB124" i="2"/>
  <c r="AB154" i="2"/>
  <c r="AB156" i="2" s="1"/>
  <c r="AB116" i="2"/>
  <c r="AB23" i="2"/>
  <c r="Y172" i="2"/>
  <c r="U98" i="2"/>
  <c r="U163" i="2"/>
  <c r="U82" i="2"/>
  <c r="AB151" i="2"/>
  <c r="W169" i="1"/>
  <c r="AD170" i="1"/>
  <c r="AC170" i="1"/>
  <c r="X165" i="1"/>
  <c r="X170" i="1" s="1"/>
  <c r="AC148" i="1"/>
  <c r="W35" i="4"/>
  <c r="X31" i="4"/>
  <c r="U159" i="3"/>
  <c r="V177" i="3"/>
  <c r="T64" i="3"/>
  <c r="U31" i="2"/>
  <c r="T140" i="2"/>
  <c r="T142" i="2" s="1"/>
  <c r="U151" i="2"/>
  <c r="T151" i="2"/>
  <c r="V172" i="2"/>
  <c r="X172" i="2"/>
  <c r="AC163" i="4"/>
  <c r="W154" i="4"/>
  <c r="W156" i="4" s="1"/>
  <c r="X135" i="4"/>
  <c r="X140" i="4" s="1"/>
  <c r="X142" i="4" s="1"/>
  <c r="W135" i="4"/>
  <c r="W140" i="4" s="1"/>
  <c r="X132" i="4"/>
  <c r="W31" i="4"/>
  <c r="W168" i="4"/>
  <c r="X168" i="4"/>
  <c r="X15" i="4"/>
  <c r="X106" i="4"/>
  <c r="X108" i="4" s="1"/>
  <c r="X151" i="4"/>
  <c r="X82" i="4"/>
  <c r="X64" i="4"/>
  <c r="W166" i="4"/>
  <c r="X166" i="4"/>
  <c r="W151" i="4"/>
  <c r="X145" i="4"/>
  <c r="W164" i="4"/>
  <c r="X164" i="4"/>
  <c r="W106" i="4"/>
  <c r="W108" i="4" s="1"/>
  <c r="AC106" i="4"/>
  <c r="AC108" i="4" s="1"/>
  <c r="W98" i="4"/>
  <c r="W82" i="4"/>
  <c r="W64" i="4"/>
  <c r="AC48" i="4"/>
  <c r="X40" i="4"/>
  <c r="W15" i="4"/>
  <c r="AB172" i="4"/>
  <c r="AA172" i="4"/>
  <c r="Z172" i="4"/>
  <c r="X49" i="4"/>
  <c r="X56" i="4" s="1"/>
  <c r="W56" i="4"/>
  <c r="AC148" i="4"/>
  <c r="W145" i="4"/>
  <c r="X83" i="4"/>
  <c r="X90" i="4" s="1"/>
  <c r="W90" i="4"/>
  <c r="X16" i="4"/>
  <c r="X23" i="4" s="1"/>
  <c r="W23" i="4"/>
  <c r="W124" i="4"/>
  <c r="X117" i="4"/>
  <c r="X124" i="4" s="1"/>
  <c r="W132" i="4"/>
  <c r="X146" i="4"/>
  <c r="X148" i="4" s="1"/>
  <c r="W148" i="4"/>
  <c r="Y172" i="4"/>
  <c r="X154" i="4"/>
  <c r="X156" i="4" s="1"/>
  <c r="AC124" i="4"/>
  <c r="W48" i="4"/>
  <c r="AC145" i="4"/>
  <c r="AC90" i="4"/>
  <c r="X116" i="4"/>
  <c r="W116" i="4"/>
  <c r="AC82" i="4"/>
  <c r="X163" i="4"/>
  <c r="W163" i="4"/>
  <c r="X72" i="4"/>
  <c r="X74" i="4" s="1"/>
  <c r="AC116" i="4"/>
  <c r="T175" i="3"/>
  <c r="U145" i="3"/>
  <c r="T98" i="3"/>
  <c r="U98" i="3"/>
  <c r="U116" i="3"/>
  <c r="AA116" i="3"/>
  <c r="T116" i="3"/>
  <c r="U106" i="3"/>
  <c r="U82" i="3"/>
  <c r="U64" i="3"/>
  <c r="U31" i="3"/>
  <c r="T31" i="3"/>
  <c r="U40" i="3"/>
  <c r="T40" i="3"/>
  <c r="Y177" i="3"/>
  <c r="AA145" i="3"/>
  <c r="Z145" i="3"/>
  <c r="T132" i="3"/>
  <c r="U124" i="3"/>
  <c r="U142" i="3"/>
  <c r="Z148" i="3"/>
  <c r="T15" i="3"/>
  <c r="AA72" i="3"/>
  <c r="AA74" i="3" s="1"/>
  <c r="T148" i="3"/>
  <c r="U146" i="3"/>
  <c r="U148" i="3" s="1"/>
  <c r="AA161" i="3"/>
  <c r="AA48" i="3"/>
  <c r="Z48" i="3"/>
  <c r="T140" i="3"/>
  <c r="T142" i="3" s="1"/>
  <c r="AA106" i="3"/>
  <c r="AA108" i="3" s="1"/>
  <c r="AA168" i="3"/>
  <c r="Z168" i="3"/>
  <c r="T23" i="3"/>
  <c r="U16" i="3"/>
  <c r="U23" i="3" s="1"/>
  <c r="U108" i="3"/>
  <c r="AA90" i="3"/>
  <c r="AA23" i="3"/>
  <c r="T159" i="3"/>
  <c r="T161" i="3" s="1"/>
  <c r="T145" i="3"/>
  <c r="T106" i="3"/>
  <c r="T108" i="3" s="1"/>
  <c r="X177" i="3"/>
  <c r="T151" i="3"/>
  <c r="T56" i="3"/>
  <c r="U49" i="3"/>
  <c r="U56" i="3" s="1"/>
  <c r="Z90" i="3"/>
  <c r="Z23" i="3"/>
  <c r="U72" i="3"/>
  <c r="U74" i="3" s="1"/>
  <c r="AA142" i="3"/>
  <c r="U162" i="3"/>
  <c r="U168" i="3" s="1"/>
  <c r="T168" i="3"/>
  <c r="U161" i="3"/>
  <c r="AA124" i="3"/>
  <c r="U151" i="3"/>
  <c r="T82" i="3"/>
  <c r="Z56" i="3"/>
  <c r="AA56" i="3"/>
  <c r="U15" i="3"/>
  <c r="Z15" i="3"/>
  <c r="T124" i="3"/>
  <c r="T90" i="3"/>
  <c r="U83" i="3"/>
  <c r="U90" i="3" s="1"/>
  <c r="AA148" i="3"/>
  <c r="Z124" i="3"/>
  <c r="AA82" i="3"/>
  <c r="Z82" i="3"/>
  <c r="Z116" i="3"/>
  <c r="AA15" i="3"/>
  <c r="T169" i="2"/>
  <c r="U169" i="2"/>
  <c r="T167" i="2"/>
  <c r="U167" i="2"/>
  <c r="AA162" i="2"/>
  <c r="Z163" i="2"/>
  <c r="U154" i="2"/>
  <c r="U156" i="2" s="1"/>
  <c r="T116" i="2"/>
  <c r="T98" i="2"/>
  <c r="AA84" i="2"/>
  <c r="T64" i="2"/>
  <c r="U40" i="2"/>
  <c r="T40" i="2"/>
  <c r="T31" i="2"/>
  <c r="Z23" i="2"/>
  <c r="W172" i="2"/>
  <c r="T163" i="2"/>
  <c r="T124" i="2"/>
  <c r="U117" i="2"/>
  <c r="U124" i="2" s="1"/>
  <c r="U116" i="2"/>
  <c r="AA82" i="2"/>
  <c r="T23" i="2"/>
  <c r="U16" i="2"/>
  <c r="U23" i="2" s="1"/>
  <c r="T15" i="2"/>
  <c r="U15" i="2"/>
  <c r="T154" i="2"/>
  <c r="T156" i="2" s="1"/>
  <c r="AA116" i="2"/>
  <c r="Z116" i="2"/>
  <c r="T106" i="2"/>
  <c r="T108" i="2" s="1"/>
  <c r="U145" i="2"/>
  <c r="Z56" i="2"/>
  <c r="T72" i="2"/>
  <c r="T74" i="2" s="1"/>
  <c r="U48" i="2"/>
  <c r="U106" i="2"/>
  <c r="U108" i="2" s="1"/>
  <c r="T145" i="2"/>
  <c r="U72" i="2"/>
  <c r="U74" i="2" s="1"/>
  <c r="T132" i="2"/>
  <c r="U148" i="2"/>
  <c r="T148" i="2"/>
  <c r="AA156" i="2"/>
  <c r="AA148" i="2"/>
  <c r="T48" i="2"/>
  <c r="AA145" i="2"/>
  <c r="Z145" i="2"/>
  <c r="U132" i="2"/>
  <c r="AA56" i="2"/>
  <c r="AA108" i="2"/>
  <c r="Z124" i="2"/>
  <c r="AA124" i="2"/>
  <c r="T56" i="2"/>
  <c r="U49" i="2"/>
  <c r="U56" i="2" s="1"/>
  <c r="U83" i="2"/>
  <c r="U90" i="2" s="1"/>
  <c r="T90" i="2"/>
  <c r="U140" i="2"/>
  <c r="U142" i="2" s="1"/>
  <c r="Z148" i="2"/>
  <c r="AA48" i="2"/>
  <c r="Z48" i="2"/>
  <c r="Z90" i="2"/>
  <c r="Z82" i="2"/>
  <c r="AA140" i="2"/>
  <c r="AA142" i="2" s="1"/>
  <c r="AA72" i="2"/>
  <c r="AA74" i="2" s="1"/>
  <c r="W170" i="1"/>
  <c r="AD116" i="1"/>
  <c r="X106" i="1"/>
  <c r="X108" i="1" s="1"/>
  <c r="W116" i="1"/>
  <c r="AD148" i="1"/>
  <c r="W106" i="1"/>
  <c r="W108" i="1" s="1"/>
  <c r="W132" i="1"/>
  <c r="X154" i="1"/>
  <c r="X156" i="1" s="1"/>
  <c r="W145" i="1"/>
  <c r="AD158" i="1"/>
  <c r="AD163" i="1" s="1"/>
  <c r="AC163" i="1"/>
  <c r="W82" i="1"/>
  <c r="X116" i="1"/>
  <c r="X157" i="1"/>
  <c r="X163" i="1" s="1"/>
  <c r="W163" i="1"/>
  <c r="W154" i="1"/>
  <c r="W156" i="1" s="1"/>
  <c r="W151" i="1"/>
  <c r="X145" i="1"/>
  <c r="X151" i="1"/>
  <c r="AD145" i="1"/>
  <c r="X146" i="1"/>
  <c r="X148" i="1" s="1"/>
  <c r="W148" i="1"/>
  <c r="AC145" i="1"/>
  <c r="AC90" i="1"/>
  <c r="W140" i="1"/>
  <c r="W142" i="1" s="1"/>
  <c r="X140" i="1"/>
  <c r="X142" i="1" s="1"/>
  <c r="AC124" i="1"/>
  <c r="W124" i="1"/>
  <c r="X117" i="1"/>
  <c r="X124" i="1" s="1"/>
  <c r="AD124" i="1"/>
  <c r="X132" i="1"/>
  <c r="AC116" i="1"/>
  <c r="W98" i="1"/>
  <c r="X98" i="1"/>
  <c r="AD82" i="1"/>
  <c r="X82" i="1"/>
  <c r="X83" i="1"/>
  <c r="X90" i="1" s="1"/>
  <c r="W90" i="1"/>
  <c r="AD90" i="1"/>
  <c r="AC82" i="1"/>
  <c r="X72" i="1"/>
  <c r="X74" i="1" s="1"/>
  <c r="W72" i="1"/>
  <c r="W74" i="1" s="1"/>
  <c r="W64" i="1"/>
  <c r="X48" i="1"/>
  <c r="X40" i="1"/>
  <c r="AD48" i="1"/>
  <c r="AC48" i="1"/>
  <c r="X64" i="1"/>
  <c r="W48" i="1"/>
  <c r="X49" i="1"/>
  <c r="X56" i="1" s="1"/>
  <c r="W56" i="1"/>
  <c r="AC56" i="1"/>
  <c r="AD56" i="1"/>
  <c r="W40" i="1"/>
  <c r="W40" i="4" l="1"/>
  <c r="AA163" i="2"/>
  <c r="AB162" i="2"/>
  <c r="AB163" i="2" s="1"/>
  <c r="AA90" i="2"/>
  <c r="AB84" i="2"/>
  <c r="AB90" i="2" s="1"/>
  <c r="W142" i="4"/>
  <c r="U170" i="2"/>
  <c r="U172" i="2" s="1"/>
  <c r="X170" i="4"/>
  <c r="X172" i="4" s="1"/>
  <c r="W170" i="4"/>
  <c r="T177" i="3"/>
  <c r="U177" i="3"/>
  <c r="T170" i="2"/>
  <c r="T172" i="2" s="1"/>
  <c r="W172" i="4" l="1"/>
  <c r="AB172" i="2"/>
  <c r="AB22" i="1"/>
  <c r="AB21" i="1"/>
  <c r="AB20" i="1"/>
  <c r="AB19" i="1"/>
  <c r="AB18" i="1"/>
  <c r="AB17" i="1"/>
  <c r="AB16" i="1"/>
  <c r="Z22" i="1"/>
  <c r="Z21" i="1"/>
  <c r="Z20" i="1"/>
  <c r="Z19" i="1"/>
  <c r="Z18" i="1"/>
  <c r="Z17" i="1"/>
  <c r="Z16" i="1"/>
  <c r="Y22" i="1"/>
  <c r="Y21" i="1"/>
  <c r="Y20" i="1"/>
  <c r="Y19" i="1"/>
  <c r="Y18" i="1"/>
  <c r="Y17" i="1"/>
  <c r="Y16" i="1"/>
  <c r="AA16" i="1"/>
  <c r="AC19" i="1"/>
  <c r="AD19" i="1" s="1"/>
  <c r="U16" i="1"/>
  <c r="S9" i="1"/>
  <c r="AC9" i="1" s="1"/>
  <c r="AD9" i="1" s="1"/>
  <c r="S10" i="1"/>
  <c r="AC10" i="1" s="1"/>
  <c r="AD10" i="1" s="1"/>
  <c r="S11" i="1"/>
  <c r="AC11" i="1" s="1"/>
  <c r="AD11" i="1" s="1"/>
  <c r="S12" i="1"/>
  <c r="AC12" i="1" s="1"/>
  <c r="AD12" i="1" s="1"/>
  <c r="S13" i="1"/>
  <c r="AC13" i="1" s="1"/>
  <c r="AD13" i="1" s="1"/>
  <c r="S14" i="1"/>
  <c r="AC14" i="1" s="1"/>
  <c r="AD14" i="1" s="1"/>
  <c r="S8" i="1"/>
  <c r="AC8" i="1" l="1"/>
  <c r="AD8" i="1" s="1"/>
  <c r="AD15" i="1" s="1"/>
  <c r="U8" i="1"/>
  <c r="W21" i="1"/>
  <c r="AC21" i="1"/>
  <c r="AD21" i="1" s="1"/>
  <c r="W19" i="1"/>
  <c r="W20" i="1"/>
  <c r="AC20" i="1"/>
  <c r="AD20" i="1" s="1"/>
  <c r="W18" i="1"/>
  <c r="AC18" i="1"/>
  <c r="AD18" i="1" s="1"/>
  <c r="W16" i="1"/>
  <c r="AC16" i="1"/>
  <c r="AD16" i="1" s="1"/>
  <c r="W17" i="1"/>
  <c r="AC17" i="1"/>
  <c r="AD17" i="1" s="1"/>
  <c r="W22" i="1"/>
  <c r="AC22" i="1"/>
  <c r="AD22" i="1" s="1"/>
  <c r="AD23" i="1" l="1"/>
  <c r="AC15" i="1"/>
  <c r="AC23" i="1"/>
  <c r="V31" i="1" l="1"/>
  <c r="V23" i="1"/>
  <c r="V15" i="1"/>
  <c r="AB30" i="1"/>
  <c r="AA30" i="1"/>
  <c r="Z30" i="1"/>
  <c r="Y30" i="1"/>
  <c r="W30" i="1"/>
  <c r="AB29" i="1"/>
  <c r="AA29" i="1"/>
  <c r="Z29" i="1"/>
  <c r="Y29" i="1"/>
  <c r="X29" i="1"/>
  <c r="AB28" i="1"/>
  <c r="AA28" i="1"/>
  <c r="Z28" i="1"/>
  <c r="Y28" i="1"/>
  <c r="W28" i="1"/>
  <c r="AB27" i="1"/>
  <c r="AA27" i="1"/>
  <c r="Z27" i="1"/>
  <c r="Y27" i="1"/>
  <c r="X27" i="1"/>
  <c r="AB26" i="1"/>
  <c r="AA26" i="1"/>
  <c r="Z26" i="1"/>
  <c r="Y26" i="1"/>
  <c r="W26" i="1"/>
  <c r="AB25" i="1"/>
  <c r="AA25" i="1"/>
  <c r="Z25" i="1"/>
  <c r="Y25" i="1"/>
  <c r="X25" i="1"/>
  <c r="AB24" i="1"/>
  <c r="AA24" i="1"/>
  <c r="Z24" i="1"/>
  <c r="Y24" i="1"/>
  <c r="AA22" i="1"/>
  <c r="U22" i="1"/>
  <c r="AA21" i="1"/>
  <c r="U21" i="1"/>
  <c r="AA20" i="1"/>
  <c r="U20" i="1"/>
  <c r="AA19" i="1"/>
  <c r="U19" i="1"/>
  <c r="AA18" i="1"/>
  <c r="U18" i="1"/>
  <c r="AA17" i="1"/>
  <c r="U17" i="1"/>
  <c r="V172" i="1" l="1"/>
  <c r="Y31" i="1"/>
  <c r="AA23" i="1"/>
  <c r="Z23" i="1"/>
  <c r="AB23" i="1"/>
  <c r="Y23" i="1"/>
  <c r="X16" i="1"/>
  <c r="W23" i="1"/>
  <c r="W27" i="1"/>
  <c r="X24" i="1"/>
  <c r="X26" i="1"/>
  <c r="W25" i="1"/>
  <c r="X30" i="1"/>
  <c r="Z31" i="1"/>
  <c r="AA31" i="1"/>
  <c r="AB31" i="1"/>
  <c r="X28" i="1"/>
  <c r="W29" i="1"/>
  <c r="X17" i="1"/>
  <c r="X21" i="1"/>
  <c r="X20" i="1"/>
  <c r="X19" i="1"/>
  <c r="X22" i="1"/>
  <c r="X18" i="1"/>
  <c r="W31" i="1" l="1"/>
  <c r="X31" i="1"/>
  <c r="X23" i="1"/>
  <c r="Y8" i="1" l="1"/>
  <c r="Z9" i="1"/>
  <c r="Z10" i="1"/>
  <c r="Z11" i="1"/>
  <c r="Z12" i="1"/>
  <c r="Z13" i="1"/>
  <c r="Z14" i="1"/>
  <c r="Z8" i="1"/>
  <c r="AB9" i="1"/>
  <c r="AB10" i="1"/>
  <c r="AB11" i="1"/>
  <c r="AB12" i="1"/>
  <c r="AB13" i="1"/>
  <c r="AB14" i="1"/>
  <c r="AB8" i="1"/>
  <c r="Y9" i="1"/>
  <c r="Y10" i="1"/>
  <c r="Y11" i="1"/>
  <c r="Y12" i="1"/>
  <c r="Y13" i="1"/>
  <c r="Y14" i="1"/>
  <c r="Z15" i="1" l="1"/>
  <c r="Z172" i="1" s="1"/>
  <c r="Y15" i="1"/>
  <c r="Y172" i="1" s="1"/>
  <c r="AB15" i="1"/>
  <c r="AB172" i="1" s="1"/>
  <c r="W10" i="1"/>
  <c r="W12" i="1"/>
  <c r="W14" i="1"/>
  <c r="W8" i="1"/>
  <c r="AA14" i="1"/>
  <c r="AA13" i="1"/>
  <c r="AA12" i="1"/>
  <c r="AA11" i="1"/>
  <c r="AA10" i="1"/>
  <c r="AA9" i="1"/>
  <c r="AA8" i="1"/>
  <c r="AA15" i="1" l="1"/>
  <c r="AA172" i="1" s="1"/>
  <c r="U11" i="1"/>
  <c r="X11" i="1" s="1"/>
  <c r="W11" i="1"/>
  <c r="U9" i="1"/>
  <c r="X9" i="1" s="1"/>
  <c r="W9" i="1"/>
  <c r="U13" i="1"/>
  <c r="X13" i="1" s="1"/>
  <c r="W13" i="1"/>
  <c r="U12" i="1"/>
  <c r="X12" i="1" s="1"/>
  <c r="U10" i="1"/>
  <c r="X10" i="1" s="1"/>
  <c r="X8" i="1"/>
  <c r="U14" i="1"/>
  <c r="X14" i="1" s="1"/>
  <c r="W15" i="1" l="1"/>
  <c r="W172" i="1" s="1"/>
  <c r="X15" i="1"/>
  <c r="X172" i="1" s="1"/>
</calcChain>
</file>

<file path=xl/sharedStrings.xml><?xml version="1.0" encoding="utf-8"?>
<sst xmlns="http://schemas.openxmlformats.org/spreadsheetml/2006/main" count="3418" uniqueCount="257">
  <si>
    <t>Клиент</t>
  </si>
  <si>
    <t>Адрес доставки</t>
  </si>
  <si>
    <t>телефон</t>
  </si>
  <si>
    <t>способ оплаты</t>
  </si>
  <si>
    <t>способ доставки</t>
  </si>
  <si>
    <t>Наземный транспорт</t>
  </si>
  <si>
    <t>№</t>
  </si>
  <si>
    <t>ТМ</t>
  </si>
  <si>
    <t xml:space="preserve">Страна производства </t>
  </si>
  <si>
    <t>Штрих код</t>
  </si>
  <si>
    <t>Вес пачки, кг.</t>
  </si>
  <si>
    <t>Вес брутто одного места</t>
  </si>
  <si>
    <t>Кол-во ед.на поддоне</t>
  </si>
  <si>
    <t>длина, мм</t>
  </si>
  <si>
    <t>ширина,мм</t>
  </si>
  <si>
    <t>высота, мм</t>
  </si>
  <si>
    <t xml:space="preserve">Цена за пачку без НДС </t>
  </si>
  <si>
    <t>Скидка %</t>
  </si>
  <si>
    <t>Заказ, мест</t>
  </si>
  <si>
    <t>Сумма заказа</t>
  </si>
  <si>
    <t>Сумма заказа с учетом скидок</t>
  </si>
  <si>
    <t>Вес заказа нетто</t>
  </si>
  <si>
    <t>Количество паллет (сборные)</t>
  </si>
  <si>
    <t>Вес брутто без учёта массы поддонов</t>
  </si>
  <si>
    <t>Объем</t>
  </si>
  <si>
    <t>ВЕС</t>
  </si>
  <si>
    <t>вес кг</t>
  </si>
  <si>
    <t>Количество пачек в месте</t>
  </si>
  <si>
    <t>Кыргызстан</t>
  </si>
  <si>
    <t>Прайс-лист от 01.12.2024</t>
  </si>
  <si>
    <t>Жареные бобы соль (20 кг)</t>
  </si>
  <si>
    <t>Наименование</t>
  </si>
  <si>
    <t>Жареные бобы чеснок (20 кг)</t>
  </si>
  <si>
    <t>Жареные бобы чили (20 кг)</t>
  </si>
  <si>
    <t>Жареные бобы сыр (20 кг)</t>
  </si>
  <si>
    <t>Жареные бобы холодец (20 кг)</t>
  </si>
  <si>
    <t>Жареные бобы мексика (20 кг)</t>
  </si>
  <si>
    <t>Жареные бобы васаби (20 кг)</t>
  </si>
  <si>
    <t>Жареные бобы соль (15 кг)</t>
  </si>
  <si>
    <t>Жареные бобы с кожурой фасовка 1 кг</t>
  </si>
  <si>
    <t>Жареные бобы соль (1 кг)</t>
  </si>
  <si>
    <t>Aldea Snacks</t>
  </si>
  <si>
    <t>Цена за место с учетом скидок (без НДС)</t>
  </si>
  <si>
    <t>Цена за 1 кг</t>
  </si>
  <si>
    <t>Жареные бобы с кожурой фасовка 0,5 кг</t>
  </si>
  <si>
    <t>Жареные бобы соль (0,5 кг)</t>
  </si>
  <si>
    <t>С доставкой в МСК за 1 кг</t>
  </si>
  <si>
    <t xml:space="preserve"> Весовые жареные бобы с кожурой в мешках по 20 кг</t>
  </si>
  <si>
    <t xml:space="preserve"> Весовые жареные бобы с кожурой в коробках по 15 кг (россыпью)</t>
  </si>
  <si>
    <t xml:space="preserve"> Весовые жареные бобы без кожуры в мешках по 20 кг</t>
  </si>
  <si>
    <t xml:space="preserve"> Весовые жареные бобы без кожуры в коробках по 15 кг (россыпью)</t>
  </si>
  <si>
    <t>Срок годности</t>
  </si>
  <si>
    <t>Жареные бобы без кожуры фасовка 1 кг</t>
  </si>
  <si>
    <t>Жареные бобы без кожуры фасовка 0,5 кг</t>
  </si>
  <si>
    <t>Жареные бобы без кожуры соль (20 кг)</t>
  </si>
  <si>
    <t>Жареные бобы без кожуры чеснок (20 кг)</t>
  </si>
  <si>
    <t>Жареные бобы без кожуры чили (20 кг)</t>
  </si>
  <si>
    <t>Жареные бобы без кожуры сыр (20 кг)</t>
  </si>
  <si>
    <t>Жареные бобы без кожуры холодец (20 кг)</t>
  </si>
  <si>
    <t>Жареные бобы без кожуры мексика (20 кг)</t>
  </si>
  <si>
    <t>Жареные бобы без кожуры васаби (20 кг)</t>
  </si>
  <si>
    <t>Жареные бобы без кожуры соль (15 кг)</t>
  </si>
  <si>
    <t>Жареные бобы без кожуры чеснок (15 кг)</t>
  </si>
  <si>
    <t>Жареные бобы без кожуры чили (15 кг)</t>
  </si>
  <si>
    <t>Жареные бобы без кожуры сыр (15 кг)</t>
  </si>
  <si>
    <t>Жареные бобы без кожуры холодец (15 кг)</t>
  </si>
  <si>
    <t>Жареные бобы без кожуры мексика (15 кг)</t>
  </si>
  <si>
    <t>Жареные бобы без кожуры васаби (15 кг)</t>
  </si>
  <si>
    <t>Жареные бобы чеснок (15 кг)</t>
  </si>
  <si>
    <t>Жареные бобы чили (15 кг)</t>
  </si>
  <si>
    <t>Жареные бобы сыр (15 кг)</t>
  </si>
  <si>
    <t>Жареные бобы холодец (15 кг)</t>
  </si>
  <si>
    <t>Жареные бобы мексика (15 кг)</t>
  </si>
  <si>
    <t>Жареные бобы васаби (15 кг)</t>
  </si>
  <si>
    <t>Жареные бобы чеснок (1 кг)</t>
  </si>
  <si>
    <t>Жареные бобы чили (1 кг)</t>
  </si>
  <si>
    <t>Жареные бобы сыр (1 кг)</t>
  </si>
  <si>
    <t>Жареные бобы холодец (1 кг)</t>
  </si>
  <si>
    <t>Жареные бобы мексика (1 кг)</t>
  </si>
  <si>
    <t>Жареные бобы васаби (1 кг)</t>
  </si>
  <si>
    <t>Жареные бобы чеснок (0,5 кг)</t>
  </si>
  <si>
    <t>Жареные бобы чили (0,5 кг)</t>
  </si>
  <si>
    <t>Жареные бобы сыр (0,5 кг)</t>
  </si>
  <si>
    <t>Жареные бобы холодец (0,5 кг)</t>
  </si>
  <si>
    <t>Жареные бобы мексика (0,5 кг)</t>
  </si>
  <si>
    <t>Жареные бобы васаби (0,5 кг)</t>
  </si>
  <si>
    <t>Жареные бобы без кожуры соль (1 кг)</t>
  </si>
  <si>
    <t>Жареные бобы без кожуры чеснок (1 кг)</t>
  </si>
  <si>
    <t>Жареные бобы без кожуры чили (1 кг)</t>
  </si>
  <si>
    <t>Жареные бобы без кожуры сыр (1 кг)</t>
  </si>
  <si>
    <t>Жареные бобы без кожуры холодец (1 кг)</t>
  </si>
  <si>
    <t>Жареные бобы без кожуры мексика (1 кг)</t>
  </si>
  <si>
    <t>Жареные бобы без кожуры васаби (1 кг)</t>
  </si>
  <si>
    <t>Жареные бобы без кожуры соль (0,5 кг)</t>
  </si>
  <si>
    <t>Жареные бобы без кожуры чеснок (0,5 кг)</t>
  </si>
  <si>
    <t>Жареные бобы без кожуры чили (0,5 кг)</t>
  </si>
  <si>
    <t>Жареные бобы без кожуры сыр (0,5 кг)</t>
  </si>
  <si>
    <t>Жареные бобы без кожуры холодец (0,5 кг)</t>
  </si>
  <si>
    <t>Жареные бобы без кожуры мексика (0,5 кг)</t>
  </si>
  <si>
    <t>Жареные бобы без кожуры васаби (0,5 кг)</t>
  </si>
  <si>
    <t>Обжаренная кукуруза фасовка 1 кг</t>
  </si>
  <si>
    <t>Весовая обжаренная кукуруза в мешках по 20 кг</t>
  </si>
  <si>
    <t>Обжаренная кукуруза соль (20 кг)</t>
  </si>
  <si>
    <t>Обжаренная кукуруза барбекю (20 кг)</t>
  </si>
  <si>
    <t>Обжаренная кукуруза чили (20 кг)</t>
  </si>
  <si>
    <t>Обжаренная кукуруза сыр (20 кг)</t>
  </si>
  <si>
    <t>Обжаренная кукуруза чеснок (20 кг)</t>
  </si>
  <si>
    <t>Обжаренная кукуруза мексика (20 кг)</t>
  </si>
  <si>
    <t>Обжаренная кукуруза васаби (20 кг)</t>
  </si>
  <si>
    <t>Обжаренная кукуруза фасовка 0,5 кг</t>
  </si>
  <si>
    <t>Весовая обжаренная кукуруза в коробках по 10 кг (россыпью)</t>
  </si>
  <si>
    <t>Весовая обжаренная кукуруза в коробках по 12 кг (россыпью)</t>
  </si>
  <si>
    <t>Обжаренная кукуруза соль (12 кг)</t>
  </si>
  <si>
    <t>Обжаренная кукуруза барбекю (12 кг)</t>
  </si>
  <si>
    <t>Обжаренная кукуруза чили (12 кг)</t>
  </si>
  <si>
    <t>Обжаренная кукуруза сыр (12 кг)</t>
  </si>
  <si>
    <t>Обжаренная кукуруза чеснок (12 кг)</t>
  </si>
  <si>
    <t>Обжаренная кукуруза мексика (12 кг)</t>
  </si>
  <si>
    <t>Обжаренная кукуруза васаби (12 кг)</t>
  </si>
  <si>
    <t>Обжаренная кукуруза соль (1 кг)</t>
  </si>
  <si>
    <t>Обжаренная кукуруза барбекю (1 кг)</t>
  </si>
  <si>
    <t>Обжаренная кукуруза чили (1 кг)</t>
  </si>
  <si>
    <t>Обжаренная кукуруза сыр (1 кг)</t>
  </si>
  <si>
    <t>Обжаренная кукуруза чеснок (1 кг)</t>
  </si>
  <si>
    <t>Обжаренная кукуруза мексика (1 кг)</t>
  </si>
  <si>
    <t>Обжаренная кукуруза васаби (1 кг)</t>
  </si>
  <si>
    <t>Обжаренная кукуруза соль (0,5 кг)</t>
  </si>
  <si>
    <t>Обжаренная кукуруза барбекю (0,5 кг)</t>
  </si>
  <si>
    <t>Обжаренная кукуруза чили (0,5 кг)</t>
  </si>
  <si>
    <t>Обжаренная кукуруза сыр (0,5 кг)</t>
  </si>
  <si>
    <t>Обжаренная кукуруза чеснок (0,5 кг)</t>
  </si>
  <si>
    <t>Обжаренная кукуруза мексика (0,5 кг)</t>
  </si>
  <si>
    <t>Обжаренная кукуруза васаби (0,5 кг)</t>
  </si>
  <si>
    <t>Сырье</t>
  </si>
  <si>
    <t>Испания</t>
  </si>
  <si>
    <t>Весовой жареный нут в мешках по 20 кг</t>
  </si>
  <si>
    <t>Весовой жареный нут в коробках по 15 кг (россыпью)</t>
  </si>
  <si>
    <t>Турция/Узбекистан</t>
  </si>
  <si>
    <t>Жареный нут васаби (0,5 кг)</t>
  </si>
  <si>
    <t>Жареный нут фасовка 1 кг</t>
  </si>
  <si>
    <t>Жареный нут фасовка 0,5 кг</t>
  </si>
  <si>
    <t>Жареный нут соль (20 кг)</t>
  </si>
  <si>
    <t>Жареный нут барбекю (20 кг)</t>
  </si>
  <si>
    <t>Жареный нут чили (20 кг)</t>
  </si>
  <si>
    <t>Жареный нут сыр (20 кг)</t>
  </si>
  <si>
    <t>Жареный нут чеснок (20 кг)</t>
  </si>
  <si>
    <t>Жареный нут мексика (20 кг)</t>
  </si>
  <si>
    <t>Жареный нут васаби (20 кг)</t>
  </si>
  <si>
    <t>Жареный нут соль (1 кг)</t>
  </si>
  <si>
    <t>Жареный нут барбекю (1 кг)</t>
  </si>
  <si>
    <t>Жареный нут чили (1 кг)</t>
  </si>
  <si>
    <t>Жареный нут сыр (1 кг)</t>
  </si>
  <si>
    <t>Жареный нут чеснок (1 кг)</t>
  </si>
  <si>
    <t>Жареный нут мексика (1 кг)</t>
  </si>
  <si>
    <t>Жареный нут васаби (1 кг)</t>
  </si>
  <si>
    <t>Жареный нут соль (0,5 кг)</t>
  </si>
  <si>
    <t>Жареный нут барбекю (0,5 кг)</t>
  </si>
  <si>
    <t>Жареный нут чили (0,5 кг)</t>
  </si>
  <si>
    <t>Жареный нут сыр (0,5 кг)</t>
  </si>
  <si>
    <t>Жареный нут чеснок (0,5 кг)</t>
  </si>
  <si>
    <t>Жареный нут мексика (0,5 кг)</t>
  </si>
  <si>
    <t>Весовой Запеченный нут в мешках по 20 кг</t>
  </si>
  <si>
    <t>Весовой Запеченный нут в коробках по 15 кг (россыпью)</t>
  </si>
  <si>
    <t>Запеченный нут фасовка 1 кг</t>
  </si>
  <si>
    <t>Запеченный нут фасовка 0,5 кг</t>
  </si>
  <si>
    <t>Запеченный нут соль (20 кг)</t>
  </si>
  <si>
    <t>Запеченный нут чили (20 кг)</t>
  </si>
  <si>
    <t>Запеченный нут соль (1 кг)</t>
  </si>
  <si>
    <t>Запеченный нут чили (1 кг)</t>
  </si>
  <si>
    <t>Запеченный нут соль (0,5 кг)</t>
  </si>
  <si>
    <t>Запеченный нут барбекю (0,5 кг)</t>
  </si>
  <si>
    <t>Запеченный нут чили (0,5 кг)</t>
  </si>
  <si>
    <t>Запеченный нут сыр (0,5 кг)</t>
  </si>
  <si>
    <t>Запеченный нут чеснок (0,5 кг)</t>
  </si>
  <si>
    <t>Запеченный нут мексика (0,5 кг)</t>
  </si>
  <si>
    <t>Запеченный нут васаби (0,5 кг)</t>
  </si>
  <si>
    <t>Кукурузные чипсы (конусы) фасовка 0,5 кг</t>
  </si>
  <si>
    <t>Запеченный нут соль (15 кг)</t>
  </si>
  <si>
    <t>Запеченный нут чили (15 кг)</t>
  </si>
  <si>
    <t>Жареный нут соль (15 кг)</t>
  </si>
  <si>
    <t>Жареный нут барбекю (15 кг)</t>
  </si>
  <si>
    <t>Жареный нут чили (15 кг)</t>
  </si>
  <si>
    <t>Жареный нут сыр (15 кг)</t>
  </si>
  <si>
    <t>Жареный нут чеснок (15 кг)</t>
  </si>
  <si>
    <t>Жареный нут мексика (15 кг)</t>
  </si>
  <si>
    <t>Жареный нут васаби (15 кг)</t>
  </si>
  <si>
    <t>12 мес</t>
  </si>
  <si>
    <t>Весовые кукурузные чипсы (конусы) в коробках по 5 кг (россыпью)</t>
  </si>
  <si>
    <t>Кукурузные чипсы (конусы) кетчуп (5 кг)</t>
  </si>
  <si>
    <t>Кукурузные чипсы (конусы) чили (5 кг)</t>
  </si>
  <si>
    <t>Кукурузные чипсы (конусы) сыр (5 кг)</t>
  </si>
  <si>
    <t>Кукурузные чипсы (конусы) тако (5 кг)</t>
  </si>
  <si>
    <t>Кукурузные чипсы (конусы) барбекю (5 кг)</t>
  </si>
  <si>
    <t>Кукурузные чипсы (конусы) шашлык (5 кг)</t>
  </si>
  <si>
    <t>Кукурузные чипсы (конусы) кетчуп (0,5 кг)</t>
  </si>
  <si>
    <t>Кукурузные чипсы (конусы) чили (0,5 кг)</t>
  </si>
  <si>
    <t>Кукурузные чипсы (конусы) сыр (0,5 кг)</t>
  </si>
  <si>
    <t>Кукурузные чипсы (конусы) тако (0,5 кг)</t>
  </si>
  <si>
    <t>Кукурузные чипсы (конусы) барбекю (0,5 кг)</t>
  </si>
  <si>
    <t>Кукурузные чипсы (конусы) шашлык (0,5 кг)</t>
  </si>
  <si>
    <t>Итого заказ</t>
  </si>
  <si>
    <t>Предоплата, нал/безнал</t>
  </si>
  <si>
    <t>С доставкой в Алматы за 1 кг (ориентировочно)</t>
  </si>
  <si>
    <t>С доставкой в Алматы за заказ (ориентировочно)</t>
  </si>
  <si>
    <t>Жареные бобы соль (12 кг)</t>
  </si>
  <si>
    <t>Жареные бобы чеснок (12 кг)</t>
  </si>
  <si>
    <t>Жареные бобы чили (12 кг)</t>
  </si>
  <si>
    <t>Жареные бобы сыр (12 кг)</t>
  </si>
  <si>
    <t>Жареные бобы холодец (12 кг)</t>
  </si>
  <si>
    <t>Жареные бобы мексика (12 кг)</t>
  </si>
  <si>
    <t>Жареные бобы васаби (12 кг)</t>
  </si>
  <si>
    <t>Жареные бобы без кожуры соль (12 кг)</t>
  </si>
  <si>
    <t>Жареные бобы без кожуры чеснок (12 кг)</t>
  </si>
  <si>
    <t>Жареные бобы без кожуры чили (12 кг)</t>
  </si>
  <si>
    <t>Жареные бобы без кожуры сыр (12 кг)</t>
  </si>
  <si>
    <t>Жареные бобы без кожуры холодец (12 кг)</t>
  </si>
  <si>
    <t>Жареные бобы без кожуры мексика (12 кг)</t>
  </si>
  <si>
    <t>Жареные бобы без кожуры васаби (12 кг)</t>
  </si>
  <si>
    <t>Обжаренная кукуруза соль (10 кг)</t>
  </si>
  <si>
    <t>Обжаренная кукуруза барбекю (10 кг)</t>
  </si>
  <si>
    <t>Обжаренная кукуруза чили (10 кг)</t>
  </si>
  <si>
    <t>Обжаренная кукуруза сыр (10 кг)</t>
  </si>
  <si>
    <t>Обжаренная кукуруза чеснок (10 кг)</t>
  </si>
  <si>
    <t>Обжаренная кукуруза мексика (10 кг)</t>
  </si>
  <si>
    <t>Обжаренная кукуруза васаби (10 кг)</t>
  </si>
  <si>
    <t>Жареный нут соль (14 кг)</t>
  </si>
  <si>
    <t>Жареный нут барбекю (14 кг)</t>
  </si>
  <si>
    <t>Жареный нут чили (14 кг)</t>
  </si>
  <si>
    <t>Жареный нут сыр (14 кг)</t>
  </si>
  <si>
    <t>Жареный нут чеснок (14 кг)</t>
  </si>
  <si>
    <t>Жареный нут мексика (14 кг)</t>
  </si>
  <si>
    <t>Жареный нут васаби (14 кг)</t>
  </si>
  <si>
    <t>Запеченный нут соль (14 кг)</t>
  </si>
  <si>
    <t>Запеченный нут чили (14 кг)</t>
  </si>
  <si>
    <t>Технические условия</t>
  </si>
  <si>
    <t>ТУ 10.89.19-369-37676459-2018</t>
  </si>
  <si>
    <t>Декларация ЕАЭС</t>
  </si>
  <si>
    <t>ЕАЭС KG417/022.Д.0024071 от 17.07.2023</t>
  </si>
  <si>
    <t>ЕАЭС KG417/022.Д.0024073</t>
  </si>
  <si>
    <t>ЕАЭС KG417/022.Д.0024074</t>
  </si>
  <si>
    <t>ЕАЭС KG417/022.Д.0024075</t>
  </si>
  <si>
    <t>ЕАЭС KG417/022.Д.0024076</t>
  </si>
  <si>
    <t>ЕАЭС KG417/022.Д.0024077</t>
  </si>
  <si>
    <t>ЕАЭС KG417/022.Д.0024078</t>
  </si>
  <si>
    <t>ЕАЭС KG417/022.Д.0024079</t>
  </si>
  <si>
    <t>4700028940611</t>
  </si>
  <si>
    <t>4700028940635</t>
  </si>
  <si>
    <t>4700028940628</t>
  </si>
  <si>
    <t>4700028940949</t>
  </si>
  <si>
    <t>4700028941441</t>
  </si>
  <si>
    <t>4700028941458</t>
  </si>
  <si>
    <t>Код ТН ВЭД</t>
  </si>
  <si>
    <t>ЕАЭС KG417/533.Д.0000352 от 03.02.2023</t>
  </si>
  <si>
    <t xml:space="preserve"> Весовые жареные бобы с кожурой в коробках по 12 кг (россыпью)</t>
  </si>
  <si>
    <t xml:space="preserve"> Весовые жареные бобы без кожуры в коробках по 12 кг (россыпью)</t>
  </si>
  <si>
    <t>Весовой жареный нут в коробках по 14 кг (россыпью)</t>
  </si>
  <si>
    <t>Весовой Запеченный нут в коробках по 14 кг (россыпью)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</si>
</sst>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00"/>
  </numFmts>
  <fonts count="19">
    <font>
      <sz val="8"/>
      <color rgb="FF000000"/>
      <name val="Arial"/>
      <family val="2"/>
    </font>
    <font>
      <b/>
      <i/>
      <sz val="12"/>
      <color rgb="FF000000"/>
      <name val="Calibri"/>
      <family val="2"/>
      <charset val="204"/>
    </font>
    <font>
      <b/>
      <sz val="14"/>
      <color rgb="FFFF0000"/>
      <name val="Calibri"/>
      <family val="2"/>
      <charset val="204"/>
    </font>
    <font>
      <b/>
      <sz val="14"/>
      <color rgb="FF000000"/>
      <name val="Calibri"/>
      <family val="2"/>
      <charset val="204"/>
    </font>
    <font>
      <sz val="14"/>
      <color rgb="FF000000"/>
      <name val="Calibri"/>
      <family val="2"/>
      <charset val="204"/>
    </font>
    <font>
      <b/>
      <sz val="11"/>
      <color rgb="FF000000"/>
      <name val="Calibri"/>
      <family val="2"/>
      <charset val="204"/>
    </font>
    <font>
      <b/>
      <sz val="11"/>
      <name val="Calibri"/>
      <family val="2"/>
      <charset val="204"/>
    </font>
    <font>
      <b/>
      <sz val="10"/>
      <color rgb="FFC00000"/>
      <name val="Calibri"/>
      <family val="2"/>
      <charset val="204"/>
    </font>
    <font>
      <b/>
      <sz val="10"/>
      <name val="Calibri"/>
      <family val="2"/>
      <charset val="204"/>
    </font>
    <font>
      <sz val="10"/>
      <name val="Calibri"/>
      <family val="2"/>
      <charset val="204"/>
    </font>
    <font>
      <sz val="10"/>
      <color rgb="FF000000"/>
      <name val="Times New Roman1"/>
      <charset val="204"/>
    </font>
    <font>
      <sz val="8"/>
      <name val="Arial"/>
      <family val="2"/>
    </font>
    <font>
      <sz val="8"/>
      <name val="Arial"/>
      <family val="2"/>
      <charset val="204"/>
    </font>
    <font>
      <b/>
      <sz val="8"/>
      <color rgb="FF000000"/>
      <name val="Arial"/>
      <family val="2"/>
      <charset val="204"/>
    </font>
    <font>
      <sz val="8"/>
      <color rgb="FF000000"/>
      <name val="Arial"/>
      <family val="2"/>
      <charset val="204"/>
    </font>
    <font>
      <b/>
      <i/>
      <sz val="8"/>
      <color rgb="FF000000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8"/>
      <name val="Arial"/>
      <family val="2"/>
      <charset val="204"/>
    </font>
    <font>
      <b/>
      <sz val="8"/>
      <color rgb="FFC00000"/>
      <name val="Arial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rgb="FFFFFFFF"/>
        <bgColor rgb="FFFDEADA"/>
      </patternFill>
    </fill>
    <fill>
      <patternFill patternType="solid">
        <fgColor rgb="FFFFFF99"/>
        <bgColor rgb="FFFDEADA"/>
      </patternFill>
    </fill>
    <fill>
      <patternFill patternType="solid">
        <fgColor rgb="FF8EB4E3"/>
        <bgColor rgb="FF9999FF"/>
      </patternFill>
    </fill>
    <fill>
      <patternFill patternType="solid">
        <fgColor rgb="FFC6D9F1"/>
        <bgColor rgb="FFC0C0C0"/>
      </patternFill>
    </fill>
    <fill>
      <patternFill patternType="solid">
        <fgColor theme="9" tint="0.59999389629810485"/>
        <bgColor rgb="FFFDEADA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1" tint="0.499984740745262"/>
        <bgColor rgb="FFFDEADA"/>
      </patternFill>
    </fill>
    <fill>
      <patternFill patternType="solid">
        <fgColor theme="2"/>
        <bgColor indexed="64"/>
      </patternFill>
    </fill>
    <fill>
      <patternFill patternType="solid">
        <fgColor theme="2"/>
        <bgColor rgb="FFFDEADA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993300"/>
      </left>
      <right style="thin">
        <color rgb="FF993300"/>
      </right>
      <top style="thin">
        <color rgb="FF993300"/>
      </top>
      <bottom style="thin">
        <color rgb="FF9933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92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1" xfId="0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 wrapText="1"/>
    </xf>
    <xf numFmtId="10" fontId="6" fillId="3" borderId="1" xfId="0" applyNumberFormat="1" applyFont="1" applyFill="1" applyBorder="1" applyAlignment="1">
      <alignment horizontal="center" vertical="center" wrapText="1"/>
    </xf>
    <xf numFmtId="164" fontId="6" fillId="3" borderId="1" xfId="0" applyNumberFormat="1" applyFont="1" applyFill="1" applyBorder="1" applyAlignment="1">
      <alignment horizontal="center" vertical="center" wrapText="1"/>
    </xf>
    <xf numFmtId="0" fontId="8" fillId="5" borderId="1" xfId="0" applyFont="1" applyFill="1" applyBorder="1" applyAlignment="1">
      <alignment vertical="center"/>
    </xf>
    <xf numFmtId="10" fontId="8" fillId="5" borderId="1" xfId="0" applyNumberFormat="1" applyFont="1" applyFill="1" applyBorder="1" applyAlignment="1">
      <alignment vertical="center"/>
    </xf>
    <xf numFmtId="0" fontId="9" fillId="2" borderId="1" xfId="0" applyFont="1" applyFill="1" applyBorder="1" applyAlignment="1">
      <alignment horizontal="center" vertical="center" wrapText="1"/>
    </xf>
    <xf numFmtId="0" fontId="0" fillId="0" borderId="1" xfId="0" applyBorder="1"/>
    <xf numFmtId="1" fontId="0" fillId="0" borderId="1" xfId="0" applyNumberFormat="1" applyBorder="1" applyAlignment="1">
      <alignment horizontal="center" vertical="center" wrapText="1"/>
    </xf>
    <xf numFmtId="0" fontId="11" fillId="0" borderId="2" xfId="0" applyFont="1" applyBorder="1" applyAlignment="1">
      <alignment vertical="top" wrapText="1" indent="4"/>
    </xf>
    <xf numFmtId="0" fontId="0" fillId="2" borderId="1" xfId="0" applyFill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 vertical="center"/>
    </xf>
    <xf numFmtId="10" fontId="0" fillId="0" borderId="1" xfId="0" applyNumberFormat="1" applyBorder="1" applyAlignment="1">
      <alignment horizontal="center" vertical="center"/>
    </xf>
    <xf numFmtId="4" fontId="0" fillId="0" borderId="1" xfId="0" applyNumberFormat="1" applyBorder="1" applyAlignment="1">
      <alignment horizontal="center" vertical="center"/>
    </xf>
    <xf numFmtId="4" fontId="0" fillId="2" borderId="1" xfId="0" applyNumberFormat="1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1" fontId="10" fillId="0" borderId="1" xfId="0" applyNumberFormat="1" applyFont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1" fontId="10" fillId="0" borderId="1" xfId="0" applyNumberFormat="1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vertical="top" wrapText="1" indent="4"/>
    </xf>
    <xf numFmtId="2" fontId="5" fillId="0" borderId="1" xfId="0" applyNumberFormat="1" applyFont="1" applyFill="1" applyBorder="1" applyAlignment="1">
      <alignment horizontal="center" vertical="center"/>
    </xf>
    <xf numFmtId="10" fontId="0" fillId="0" borderId="1" xfId="0" applyNumberFormat="1" applyFill="1" applyBorder="1" applyAlignment="1">
      <alignment horizontal="center" vertical="center"/>
    </xf>
    <xf numFmtId="4" fontId="0" fillId="0" borderId="1" xfId="0" applyNumberFormat="1" applyFill="1" applyBorder="1" applyAlignment="1">
      <alignment horizontal="center" vertical="center"/>
    </xf>
    <xf numFmtId="164" fontId="0" fillId="0" borderId="1" xfId="0" applyNumberFormat="1" applyFill="1" applyBorder="1" applyAlignment="1">
      <alignment horizontal="center" vertical="center"/>
    </xf>
    <xf numFmtId="0" fontId="0" fillId="0" borderId="0" xfId="0" applyFill="1"/>
    <xf numFmtId="4" fontId="8" fillId="5" borderId="1" xfId="0" applyNumberFormat="1" applyFont="1" applyFill="1" applyBorder="1" applyAlignment="1">
      <alignment vertical="center"/>
    </xf>
    <xf numFmtId="164" fontId="8" fillId="5" borderId="5" xfId="0" applyNumberFormat="1" applyFont="1" applyFill="1" applyBorder="1" applyAlignment="1">
      <alignment vertical="center"/>
    </xf>
    <xf numFmtId="0" fontId="3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vertical="top" wrapText="1" indent="4"/>
    </xf>
    <xf numFmtId="164" fontId="6" fillId="6" borderId="1" xfId="0" applyNumberFormat="1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 wrapText="1"/>
    </xf>
    <xf numFmtId="0" fontId="8" fillId="5" borderId="5" xfId="0" applyFont="1" applyFill="1" applyBorder="1" applyAlignment="1">
      <alignment vertical="center"/>
    </xf>
    <xf numFmtId="2" fontId="0" fillId="2" borderId="5" xfId="0" applyNumberFormat="1" applyFill="1" applyBorder="1" applyAlignment="1">
      <alignment horizontal="center" vertical="center"/>
    </xf>
    <xf numFmtId="2" fontId="0" fillId="0" borderId="5" xfId="0" applyNumberForma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 wrapText="1"/>
    </xf>
    <xf numFmtId="0" fontId="8" fillId="5" borderId="4" xfId="0" applyFont="1" applyFill="1" applyBorder="1" applyAlignment="1">
      <alignment vertical="center"/>
    </xf>
    <xf numFmtId="4" fontId="0" fillId="0" borderId="4" xfId="0" applyNumberFormat="1" applyBorder="1" applyAlignment="1">
      <alignment horizontal="center" vertical="center"/>
    </xf>
    <xf numFmtId="4" fontId="8" fillId="5" borderId="4" xfId="0" applyNumberFormat="1" applyFont="1" applyFill="1" applyBorder="1" applyAlignment="1">
      <alignment vertical="center"/>
    </xf>
    <xf numFmtId="4" fontId="0" fillId="0" borderId="4" xfId="0" applyNumberFormat="1" applyFill="1" applyBorder="1" applyAlignment="1">
      <alignment horizontal="center" vertical="center"/>
    </xf>
    <xf numFmtId="0" fontId="6" fillId="4" borderId="6" xfId="0" applyFont="1" applyFill="1" applyBorder="1" applyAlignment="1">
      <alignment horizontal="center" vertical="center" wrapText="1"/>
    </xf>
    <xf numFmtId="0" fontId="8" fillId="5" borderId="7" xfId="0" applyFont="1" applyFill="1" applyBorder="1" applyAlignment="1">
      <alignment vertical="center"/>
    </xf>
    <xf numFmtId="0" fontId="0" fillId="0" borderId="7" xfId="0" applyBorder="1" applyAlignment="1">
      <alignment horizontal="center" vertical="center"/>
    </xf>
    <xf numFmtId="4" fontId="8" fillId="5" borderId="7" xfId="0" applyNumberFormat="1" applyFont="1" applyFill="1" applyBorder="1" applyAlignment="1">
      <alignment vertical="center"/>
    </xf>
    <xf numFmtId="0" fontId="0" fillId="0" borderId="7" xfId="0" applyFill="1" applyBorder="1" applyAlignment="1">
      <alignment horizontal="center" vertical="center"/>
    </xf>
    <xf numFmtId="4" fontId="8" fillId="5" borderId="8" xfId="0" applyNumberFormat="1" applyFont="1" applyFill="1" applyBorder="1" applyAlignment="1">
      <alignment vertical="center"/>
    </xf>
    <xf numFmtId="0" fontId="8" fillId="5" borderId="12" xfId="0" applyFont="1" applyFill="1" applyBorder="1" applyAlignment="1">
      <alignment vertical="center"/>
    </xf>
    <xf numFmtId="10" fontId="8" fillId="5" borderId="12" xfId="0" applyNumberFormat="1" applyFont="1" applyFill="1" applyBorder="1" applyAlignment="1">
      <alignment vertical="center"/>
    </xf>
    <xf numFmtId="0" fontId="8" fillId="5" borderId="13" xfId="0" applyFont="1" applyFill="1" applyBorder="1" applyAlignment="1">
      <alignment vertical="center"/>
    </xf>
    <xf numFmtId="4" fontId="8" fillId="5" borderId="14" xfId="0" applyNumberFormat="1" applyFont="1" applyFill="1" applyBorder="1" applyAlignment="1">
      <alignment vertical="center"/>
    </xf>
    <xf numFmtId="4" fontId="8" fillId="5" borderId="15" xfId="0" applyNumberFormat="1" applyFont="1" applyFill="1" applyBorder="1" applyAlignment="1">
      <alignment vertical="center"/>
    </xf>
    <xf numFmtId="4" fontId="8" fillId="5" borderId="12" xfId="0" applyNumberFormat="1" applyFont="1" applyFill="1" applyBorder="1" applyAlignment="1">
      <alignment vertical="center"/>
    </xf>
    <xf numFmtId="164" fontId="8" fillId="5" borderId="13" xfId="0" applyNumberFormat="1" applyFont="1" applyFill="1" applyBorder="1" applyAlignment="1">
      <alignment vertical="center"/>
    </xf>
    <xf numFmtId="0" fontId="0" fillId="7" borderId="0" xfId="0" applyFill="1" applyBorder="1" applyAlignment="1">
      <alignment horizontal="center" vertical="center"/>
    </xf>
    <xf numFmtId="0" fontId="9" fillId="8" borderId="0" xfId="0" applyFont="1" applyFill="1" applyBorder="1" applyAlignment="1">
      <alignment horizontal="center" vertical="center" wrapText="1"/>
    </xf>
    <xf numFmtId="1" fontId="10" fillId="7" borderId="0" xfId="0" applyNumberFormat="1" applyFont="1" applyFill="1" applyBorder="1" applyAlignment="1">
      <alignment horizontal="center" vertical="center" wrapText="1"/>
    </xf>
    <xf numFmtId="1" fontId="0" fillId="7" borderId="0" xfId="0" applyNumberFormat="1" applyFill="1" applyBorder="1" applyAlignment="1">
      <alignment horizontal="center" vertical="center" wrapText="1"/>
    </xf>
    <xf numFmtId="0" fontId="11" fillId="7" borderId="0" xfId="0" applyFont="1" applyFill="1" applyBorder="1" applyAlignment="1">
      <alignment vertical="top" wrapText="1" indent="4"/>
    </xf>
    <xf numFmtId="2" fontId="5" fillId="7" borderId="0" xfId="0" applyNumberFormat="1" applyFont="1" applyFill="1" applyBorder="1" applyAlignment="1">
      <alignment horizontal="center" vertical="center"/>
    </xf>
    <xf numFmtId="10" fontId="0" fillId="7" borderId="0" xfId="0" applyNumberFormat="1" applyFill="1" applyBorder="1" applyAlignment="1">
      <alignment horizontal="center" vertical="center"/>
    </xf>
    <xf numFmtId="2" fontId="0" fillId="7" borderId="0" xfId="0" applyNumberFormat="1" applyFill="1" applyBorder="1" applyAlignment="1">
      <alignment horizontal="center" vertical="center"/>
    </xf>
    <xf numFmtId="4" fontId="0" fillId="7" borderId="0" xfId="0" applyNumberFormat="1" applyFill="1" applyBorder="1" applyAlignment="1">
      <alignment horizontal="center" vertical="center"/>
    </xf>
    <xf numFmtId="164" fontId="0" fillId="7" borderId="0" xfId="0" applyNumberFormat="1" applyFill="1" applyBorder="1" applyAlignment="1">
      <alignment horizontal="center" vertical="center"/>
    </xf>
    <xf numFmtId="0" fontId="0" fillId="9" borderId="1" xfId="0" applyFill="1" applyBorder="1" applyAlignment="1">
      <alignment horizontal="center" vertical="center"/>
    </xf>
    <xf numFmtId="0" fontId="9" fillId="10" borderId="1" xfId="0" applyFont="1" applyFill="1" applyBorder="1" applyAlignment="1">
      <alignment horizontal="center" vertical="center" wrapText="1"/>
    </xf>
    <xf numFmtId="1" fontId="10" fillId="9" borderId="1" xfId="0" applyNumberFormat="1" applyFont="1" applyFill="1" applyBorder="1" applyAlignment="1">
      <alignment horizontal="center" vertical="center" wrapText="1"/>
    </xf>
    <xf numFmtId="1" fontId="0" fillId="9" borderId="1" xfId="0" applyNumberFormat="1" applyFill="1" applyBorder="1" applyAlignment="1">
      <alignment horizontal="center" vertical="center" wrapText="1"/>
    </xf>
    <xf numFmtId="0" fontId="11" fillId="9" borderId="2" xfId="0" applyFont="1" applyFill="1" applyBorder="1" applyAlignment="1">
      <alignment vertical="top" wrapText="1" indent="4"/>
    </xf>
    <xf numFmtId="2" fontId="5" fillId="9" borderId="1" xfId="0" applyNumberFormat="1" applyFont="1" applyFill="1" applyBorder="1" applyAlignment="1">
      <alignment horizontal="center" vertical="center"/>
    </xf>
    <xf numFmtId="10" fontId="0" fillId="9" borderId="1" xfId="0" applyNumberFormat="1" applyFill="1" applyBorder="1" applyAlignment="1">
      <alignment horizontal="center" vertical="center"/>
    </xf>
    <xf numFmtId="2" fontId="0" fillId="9" borderId="5" xfId="0" applyNumberFormat="1" applyFill="1" applyBorder="1" applyAlignment="1">
      <alignment horizontal="center" vertical="center"/>
    </xf>
    <xf numFmtId="0" fontId="0" fillId="9" borderId="7" xfId="0" applyFill="1" applyBorder="1" applyAlignment="1">
      <alignment horizontal="center" vertical="center"/>
    </xf>
    <xf numFmtId="4" fontId="0" fillId="9" borderId="4" xfId="0" applyNumberFormat="1" applyFill="1" applyBorder="1" applyAlignment="1">
      <alignment horizontal="center" vertical="center"/>
    </xf>
    <xf numFmtId="4" fontId="0" fillId="9" borderId="1" xfId="0" applyNumberFormat="1" applyFill="1" applyBorder="1" applyAlignment="1">
      <alignment horizontal="center" vertical="center"/>
    </xf>
    <xf numFmtId="164" fontId="0" fillId="9" borderId="1" xfId="0" applyNumberFormat="1" applyFill="1" applyBorder="1" applyAlignment="1">
      <alignment horizontal="center" vertical="center"/>
    </xf>
    <xf numFmtId="0" fontId="0" fillId="9" borderId="3" xfId="0" applyFill="1" applyBorder="1" applyAlignment="1">
      <alignment horizontal="center" vertical="center"/>
    </xf>
    <xf numFmtId="0" fontId="9" fillId="10" borderId="3" xfId="0" applyFont="1" applyFill="1" applyBorder="1" applyAlignment="1">
      <alignment horizontal="center" vertical="center" wrapText="1"/>
    </xf>
    <xf numFmtId="1" fontId="10" fillId="9" borderId="3" xfId="0" applyNumberFormat="1" applyFont="1" applyFill="1" applyBorder="1" applyAlignment="1">
      <alignment horizontal="center" vertical="center" wrapText="1"/>
    </xf>
    <xf numFmtId="10" fontId="0" fillId="9" borderId="3" xfId="0" applyNumberFormat="1" applyFill="1" applyBorder="1" applyAlignment="1">
      <alignment horizontal="center" vertical="center"/>
    </xf>
    <xf numFmtId="2" fontId="0" fillId="9" borderId="10" xfId="0" applyNumberFormat="1" applyFill="1" applyBorder="1" applyAlignment="1">
      <alignment horizontal="center" vertical="center"/>
    </xf>
    <xf numFmtId="0" fontId="0" fillId="9" borderId="9" xfId="0" applyFill="1" applyBorder="1" applyAlignment="1">
      <alignment horizontal="center" vertical="center"/>
    </xf>
    <xf numFmtId="4" fontId="0" fillId="9" borderId="11" xfId="0" applyNumberFormat="1" applyFill="1" applyBorder="1" applyAlignment="1">
      <alignment horizontal="center" vertical="center"/>
    </xf>
    <xf numFmtId="4" fontId="0" fillId="9" borderId="3" xfId="0" applyNumberFormat="1" applyFill="1" applyBorder="1" applyAlignment="1">
      <alignment horizontal="center" vertical="center"/>
    </xf>
    <xf numFmtId="164" fontId="0" fillId="9" borderId="3" xfId="0" applyNumberFormat="1" applyFill="1" applyBorder="1" applyAlignment="1">
      <alignment horizontal="center" vertical="center"/>
    </xf>
    <xf numFmtId="0" fontId="13" fillId="0" borderId="0" xfId="0" applyFont="1"/>
    <xf numFmtId="4" fontId="13" fillId="0" borderId="0" xfId="0" applyNumberFormat="1" applyFont="1"/>
    <xf numFmtId="0" fontId="14" fillId="0" borderId="1" xfId="0" applyFont="1" applyBorder="1"/>
    <xf numFmtId="0" fontId="14" fillId="0" borderId="0" xfId="0" applyFont="1"/>
    <xf numFmtId="0" fontId="14" fillId="0" borderId="1" xfId="0" applyFont="1" applyBorder="1" applyAlignment="1">
      <alignment horizontal="center" vertical="center"/>
    </xf>
    <xf numFmtId="1" fontId="14" fillId="0" borderId="1" xfId="0" applyNumberFormat="1" applyFont="1" applyBorder="1" applyAlignment="1">
      <alignment horizontal="center" vertical="center" wrapText="1"/>
    </xf>
    <xf numFmtId="0" fontId="12" fillId="0" borderId="2" xfId="0" applyFont="1" applyBorder="1" applyAlignment="1">
      <alignment vertical="top" wrapText="1" indent="4"/>
    </xf>
    <xf numFmtId="0" fontId="14" fillId="2" borderId="1" xfId="0" applyFont="1" applyFill="1" applyBorder="1" applyAlignment="1">
      <alignment horizontal="center" vertical="center"/>
    </xf>
    <xf numFmtId="10" fontId="14" fillId="0" borderId="1" xfId="0" applyNumberFormat="1" applyFont="1" applyBorder="1" applyAlignment="1">
      <alignment horizontal="center" vertical="center"/>
    </xf>
    <xf numFmtId="2" fontId="14" fillId="2" borderId="5" xfId="0" applyNumberFormat="1" applyFont="1" applyFill="1" applyBorder="1" applyAlignment="1">
      <alignment horizontal="center" vertical="center"/>
    </xf>
    <xf numFmtId="0" fontId="14" fillId="0" borderId="7" xfId="0" applyFont="1" applyBorder="1" applyAlignment="1">
      <alignment horizontal="center" vertical="center"/>
    </xf>
    <xf numFmtId="4" fontId="14" fillId="0" borderId="4" xfId="0" applyNumberFormat="1" applyFont="1" applyBorder="1" applyAlignment="1">
      <alignment horizontal="center" vertical="center"/>
    </xf>
    <xf numFmtId="4" fontId="14" fillId="0" borderId="1" xfId="0" applyNumberFormat="1" applyFont="1" applyBorder="1" applyAlignment="1">
      <alignment horizontal="center" vertical="center"/>
    </xf>
    <xf numFmtId="4" fontId="14" fillId="2" borderId="1" xfId="0" applyNumberFormat="1" applyFont="1" applyFill="1" applyBorder="1" applyAlignment="1">
      <alignment horizontal="center" vertical="center"/>
    </xf>
    <xf numFmtId="164" fontId="14" fillId="0" borderId="1" xfId="0" applyNumberFormat="1" applyFont="1" applyBorder="1" applyAlignment="1">
      <alignment horizontal="center" vertical="center"/>
    </xf>
    <xf numFmtId="0" fontId="14" fillId="9" borderId="1" xfId="0" applyFont="1" applyFill="1" applyBorder="1" applyAlignment="1">
      <alignment horizontal="center" vertical="center"/>
    </xf>
    <xf numFmtId="1" fontId="14" fillId="9" borderId="1" xfId="0" applyNumberFormat="1" applyFont="1" applyFill="1" applyBorder="1" applyAlignment="1">
      <alignment horizontal="center" vertical="center" wrapText="1"/>
    </xf>
    <xf numFmtId="0" fontId="12" fillId="9" borderId="2" xfId="0" applyFont="1" applyFill="1" applyBorder="1" applyAlignment="1">
      <alignment vertical="top" wrapText="1" indent="4"/>
    </xf>
    <xf numFmtId="10" fontId="14" fillId="9" borderId="1" xfId="0" applyNumberFormat="1" applyFont="1" applyFill="1" applyBorder="1" applyAlignment="1">
      <alignment horizontal="center" vertical="center"/>
    </xf>
    <xf numFmtId="2" fontId="14" fillId="9" borderId="5" xfId="0" applyNumberFormat="1" applyFont="1" applyFill="1" applyBorder="1" applyAlignment="1">
      <alignment horizontal="center" vertical="center"/>
    </xf>
    <xf numFmtId="0" fontId="14" fillId="9" borderId="7" xfId="0" applyFont="1" applyFill="1" applyBorder="1" applyAlignment="1">
      <alignment horizontal="center" vertical="center"/>
    </xf>
    <xf numFmtId="4" fontId="14" fillId="9" borderId="4" xfId="0" applyNumberFormat="1" applyFont="1" applyFill="1" applyBorder="1" applyAlignment="1">
      <alignment horizontal="center" vertical="center"/>
    </xf>
    <xf numFmtId="4" fontId="14" fillId="9" borderId="1" xfId="0" applyNumberFormat="1" applyFont="1" applyFill="1" applyBorder="1" applyAlignment="1">
      <alignment horizontal="center" vertical="center"/>
    </xf>
    <xf numFmtId="164" fontId="14" fillId="9" borderId="1" xfId="0" applyNumberFormat="1" applyFont="1" applyFill="1" applyBorder="1" applyAlignment="1">
      <alignment horizontal="center" vertical="center"/>
    </xf>
    <xf numFmtId="0" fontId="14" fillId="0" borderId="0" xfId="0" applyFont="1" applyFill="1"/>
    <xf numFmtId="0" fontId="14" fillId="0" borderId="1" xfId="0" applyFont="1" applyFill="1" applyBorder="1" applyAlignment="1">
      <alignment horizontal="center" vertical="center"/>
    </xf>
    <xf numFmtId="10" fontId="14" fillId="0" borderId="1" xfId="0" applyNumberFormat="1" applyFont="1" applyFill="1" applyBorder="1" applyAlignment="1">
      <alignment horizontal="center" vertical="center"/>
    </xf>
    <xf numFmtId="2" fontId="14" fillId="0" borderId="5" xfId="0" applyNumberFormat="1" applyFont="1" applyFill="1" applyBorder="1" applyAlignment="1">
      <alignment horizontal="center" vertical="center"/>
    </xf>
    <xf numFmtId="0" fontId="14" fillId="0" borderId="7" xfId="0" applyFont="1" applyFill="1" applyBorder="1" applyAlignment="1">
      <alignment horizontal="center" vertical="center"/>
    </xf>
    <xf numFmtId="4" fontId="14" fillId="0" borderId="4" xfId="0" applyNumberFormat="1" applyFont="1" applyFill="1" applyBorder="1" applyAlignment="1">
      <alignment horizontal="center" vertical="center"/>
    </xf>
    <xf numFmtId="4" fontId="14" fillId="0" borderId="1" xfId="0" applyNumberFormat="1" applyFont="1" applyFill="1" applyBorder="1" applyAlignment="1">
      <alignment horizontal="center" vertical="center"/>
    </xf>
    <xf numFmtId="164" fontId="14" fillId="0" borderId="1" xfId="0" applyNumberFormat="1" applyFont="1" applyFill="1" applyBorder="1" applyAlignment="1">
      <alignment horizontal="center" vertical="center"/>
    </xf>
    <xf numFmtId="0" fontId="14" fillId="9" borderId="3" xfId="0" applyFont="1" applyFill="1" applyBorder="1" applyAlignment="1">
      <alignment horizontal="center" vertical="center"/>
    </xf>
    <xf numFmtId="10" fontId="14" fillId="9" borderId="3" xfId="0" applyNumberFormat="1" applyFont="1" applyFill="1" applyBorder="1" applyAlignment="1">
      <alignment horizontal="center" vertical="center"/>
    </xf>
    <xf numFmtId="2" fontId="14" fillId="9" borderId="10" xfId="0" applyNumberFormat="1" applyFont="1" applyFill="1" applyBorder="1" applyAlignment="1">
      <alignment horizontal="center" vertical="center"/>
    </xf>
    <xf numFmtId="0" fontId="14" fillId="9" borderId="9" xfId="0" applyFont="1" applyFill="1" applyBorder="1" applyAlignment="1">
      <alignment horizontal="center" vertical="center"/>
    </xf>
    <xf numFmtId="4" fontId="14" fillId="9" borderId="11" xfId="0" applyNumberFormat="1" applyFont="1" applyFill="1" applyBorder="1" applyAlignment="1">
      <alignment horizontal="center" vertical="center"/>
    </xf>
    <xf numFmtId="4" fontId="14" fillId="9" borderId="3" xfId="0" applyNumberFormat="1" applyFont="1" applyFill="1" applyBorder="1" applyAlignment="1">
      <alignment horizontal="center" vertical="center"/>
    </xf>
    <xf numFmtId="164" fontId="14" fillId="9" borderId="3" xfId="0" applyNumberFormat="1" applyFont="1" applyFill="1" applyBorder="1" applyAlignment="1">
      <alignment horizontal="center" vertical="center"/>
    </xf>
    <xf numFmtId="0" fontId="14" fillId="7" borderId="0" xfId="0" applyFont="1" applyFill="1" applyBorder="1" applyAlignment="1">
      <alignment horizontal="center" vertical="center"/>
    </xf>
    <xf numFmtId="1" fontId="14" fillId="7" borderId="0" xfId="0" applyNumberFormat="1" applyFont="1" applyFill="1" applyBorder="1" applyAlignment="1">
      <alignment horizontal="center" vertical="center" wrapText="1"/>
    </xf>
    <xf numFmtId="0" fontId="12" fillId="7" borderId="0" xfId="0" applyFont="1" applyFill="1" applyBorder="1" applyAlignment="1">
      <alignment vertical="top" wrapText="1" indent="4"/>
    </xf>
    <xf numFmtId="10" fontId="14" fillId="7" borderId="0" xfId="0" applyNumberFormat="1" applyFont="1" applyFill="1" applyBorder="1" applyAlignment="1">
      <alignment horizontal="center" vertical="center"/>
    </xf>
    <xf numFmtId="2" fontId="14" fillId="7" borderId="0" xfId="0" applyNumberFormat="1" applyFont="1" applyFill="1" applyBorder="1" applyAlignment="1">
      <alignment horizontal="center" vertical="center"/>
    </xf>
    <xf numFmtId="4" fontId="14" fillId="7" borderId="0" xfId="0" applyNumberFormat="1" applyFont="1" applyFill="1" applyBorder="1" applyAlignment="1">
      <alignment horizontal="center" vertical="center"/>
    </xf>
    <xf numFmtId="164" fontId="14" fillId="7" borderId="0" xfId="0" applyNumberFormat="1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vertical="center"/>
    </xf>
    <xf numFmtId="0" fontId="16" fillId="2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0" fontId="17" fillId="3" borderId="1" xfId="0" applyFont="1" applyFill="1" applyBorder="1" applyAlignment="1">
      <alignment horizontal="center" vertical="center" wrapText="1"/>
    </xf>
    <xf numFmtId="10" fontId="17" fillId="3" borderId="1" xfId="0" applyNumberFormat="1" applyFont="1" applyFill="1" applyBorder="1" applyAlignment="1">
      <alignment horizontal="center" vertical="center" wrapText="1"/>
    </xf>
    <xf numFmtId="0" fontId="17" fillId="3" borderId="5" xfId="0" applyFont="1" applyFill="1" applyBorder="1" applyAlignment="1">
      <alignment horizontal="center" vertical="center" wrapText="1"/>
    </xf>
    <xf numFmtId="0" fontId="17" fillId="4" borderId="6" xfId="0" applyFont="1" applyFill="1" applyBorder="1" applyAlignment="1">
      <alignment horizontal="center" vertical="center" wrapText="1"/>
    </xf>
    <xf numFmtId="0" fontId="17" fillId="3" borderId="4" xfId="0" applyFont="1" applyFill="1" applyBorder="1" applyAlignment="1">
      <alignment horizontal="center" vertical="center" wrapText="1"/>
    </xf>
    <xf numFmtId="164" fontId="17" fillId="3" borderId="1" xfId="0" applyNumberFormat="1" applyFont="1" applyFill="1" applyBorder="1" applyAlignment="1">
      <alignment horizontal="center" vertical="center" wrapText="1"/>
    </xf>
    <xf numFmtId="164" fontId="17" fillId="6" borderId="1" xfId="0" applyNumberFormat="1" applyFont="1" applyFill="1" applyBorder="1" applyAlignment="1">
      <alignment horizontal="center" vertical="center" wrapText="1"/>
    </xf>
    <xf numFmtId="0" fontId="17" fillId="5" borderId="1" xfId="0" applyFont="1" applyFill="1" applyBorder="1" applyAlignment="1">
      <alignment vertical="center"/>
    </xf>
    <xf numFmtId="10" fontId="17" fillId="5" borderId="1" xfId="0" applyNumberFormat="1" applyFont="1" applyFill="1" applyBorder="1" applyAlignment="1">
      <alignment vertical="center"/>
    </xf>
    <xf numFmtId="0" fontId="17" fillId="5" borderId="5" xfId="0" applyFont="1" applyFill="1" applyBorder="1" applyAlignment="1">
      <alignment vertical="center"/>
    </xf>
    <xf numFmtId="0" fontId="17" fillId="5" borderId="7" xfId="0" applyFont="1" applyFill="1" applyBorder="1" applyAlignment="1">
      <alignment vertical="center"/>
    </xf>
    <xf numFmtId="0" fontId="17" fillId="5" borderId="4" xfId="0" applyFont="1" applyFill="1" applyBorder="1" applyAlignment="1">
      <alignment vertical="center"/>
    </xf>
    <xf numFmtId="0" fontId="12" fillId="2" borderId="1" xfId="0" applyFont="1" applyFill="1" applyBorder="1" applyAlignment="1">
      <alignment horizontal="center" vertical="center" wrapText="1"/>
    </xf>
    <xf numFmtId="2" fontId="13" fillId="0" borderId="1" xfId="0" applyNumberFormat="1" applyFont="1" applyBorder="1" applyAlignment="1">
      <alignment horizontal="center" vertical="center"/>
    </xf>
    <xf numFmtId="4" fontId="17" fillId="5" borderId="7" xfId="0" applyNumberFormat="1" applyFont="1" applyFill="1" applyBorder="1" applyAlignment="1">
      <alignment vertical="center"/>
    </xf>
    <xf numFmtId="4" fontId="17" fillId="5" borderId="4" xfId="0" applyNumberFormat="1" applyFont="1" applyFill="1" applyBorder="1" applyAlignment="1">
      <alignment vertical="center"/>
    </xf>
    <xf numFmtId="4" fontId="17" fillId="5" borderId="1" xfId="0" applyNumberFormat="1" applyFont="1" applyFill="1" applyBorder="1" applyAlignment="1">
      <alignment vertical="center"/>
    </xf>
    <xf numFmtId="164" fontId="17" fillId="5" borderId="5" xfId="0" applyNumberFormat="1" applyFont="1" applyFill="1" applyBorder="1" applyAlignment="1">
      <alignment vertical="center"/>
    </xf>
    <xf numFmtId="0" fontId="12" fillId="10" borderId="1" xfId="0" applyFont="1" applyFill="1" applyBorder="1" applyAlignment="1">
      <alignment horizontal="center" vertical="center" wrapText="1"/>
    </xf>
    <xf numFmtId="2" fontId="13" fillId="9" borderId="1" xfId="0" applyNumberFormat="1" applyFont="1" applyFill="1" applyBorder="1" applyAlignment="1">
      <alignment horizontal="center" vertical="center"/>
    </xf>
    <xf numFmtId="1" fontId="14" fillId="0" borderId="1" xfId="0" applyNumberFormat="1" applyFont="1" applyFill="1" applyBorder="1" applyAlignment="1">
      <alignment horizontal="center" vertical="center" wrapText="1"/>
    </xf>
    <xf numFmtId="2" fontId="13" fillId="0" borderId="1" xfId="0" applyNumberFormat="1" applyFont="1" applyFill="1" applyBorder="1" applyAlignment="1">
      <alignment horizontal="center" vertical="center"/>
    </xf>
    <xf numFmtId="0" fontId="12" fillId="10" borderId="3" xfId="0" applyFont="1" applyFill="1" applyBorder="1" applyAlignment="1">
      <alignment horizontal="center" vertical="center" wrapText="1"/>
    </xf>
    <xf numFmtId="2" fontId="13" fillId="9" borderId="3" xfId="0" applyNumberFormat="1" applyFont="1" applyFill="1" applyBorder="1" applyAlignment="1">
      <alignment horizontal="center" vertical="center"/>
    </xf>
    <xf numFmtId="0" fontId="12" fillId="8" borderId="0" xfId="0" applyFont="1" applyFill="1" applyBorder="1" applyAlignment="1">
      <alignment horizontal="center" vertical="center" wrapText="1"/>
    </xf>
    <xf numFmtId="2" fontId="13" fillId="7" borderId="0" xfId="0" applyNumberFormat="1" applyFont="1" applyFill="1" applyBorder="1" applyAlignment="1">
      <alignment horizontal="center" vertical="center"/>
    </xf>
    <xf numFmtId="0" fontId="17" fillId="5" borderId="12" xfId="0" applyFont="1" applyFill="1" applyBorder="1" applyAlignment="1">
      <alignment vertical="center"/>
    </xf>
    <xf numFmtId="10" fontId="17" fillId="5" borderId="12" xfId="0" applyNumberFormat="1" applyFont="1" applyFill="1" applyBorder="1" applyAlignment="1">
      <alignment vertical="center"/>
    </xf>
    <xf numFmtId="0" fontId="17" fillId="5" borderId="13" xfId="0" applyFont="1" applyFill="1" applyBorder="1" applyAlignment="1">
      <alignment vertical="center"/>
    </xf>
    <xf numFmtId="4" fontId="17" fillId="5" borderId="14" xfId="0" applyNumberFormat="1" applyFont="1" applyFill="1" applyBorder="1" applyAlignment="1">
      <alignment vertical="center"/>
    </xf>
    <xf numFmtId="4" fontId="17" fillId="5" borderId="15" xfId="0" applyNumberFormat="1" applyFont="1" applyFill="1" applyBorder="1" applyAlignment="1">
      <alignment vertical="center"/>
    </xf>
    <xf numFmtId="4" fontId="17" fillId="5" borderId="12" xfId="0" applyNumberFormat="1" applyFont="1" applyFill="1" applyBorder="1" applyAlignment="1">
      <alignment vertical="center"/>
    </xf>
    <xf numFmtId="164" fontId="17" fillId="5" borderId="13" xfId="0" applyNumberFormat="1" applyFont="1" applyFill="1" applyBorder="1" applyAlignment="1">
      <alignment vertical="center"/>
    </xf>
    <xf numFmtId="4" fontId="17" fillId="5" borderId="8" xfId="0" applyNumberFormat="1" applyFont="1" applyFill="1" applyBorder="1" applyAlignment="1">
      <alignment vertical="center"/>
    </xf>
    <xf numFmtId="0" fontId="18" fillId="5" borderId="1" xfId="0" applyFont="1" applyFill="1" applyBorder="1" applyAlignment="1">
      <alignment horizontal="center" vertical="center"/>
    </xf>
    <xf numFmtId="0" fontId="18" fillId="5" borderId="12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left" vertical="center"/>
    </xf>
    <xf numFmtId="0" fontId="7" fillId="5" borderId="1" xfId="0" applyFont="1" applyFill="1" applyBorder="1" applyAlignment="1">
      <alignment horizontal="center" vertical="center"/>
    </xf>
    <xf numFmtId="0" fontId="7" fillId="5" borderId="12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C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DEADA"/>
      <rgbColor rgb="FFCCFFFF"/>
      <rgbColor rgb="FF660066"/>
      <rgbColor rgb="FFFF8080"/>
      <rgbColor rgb="FF0066CC"/>
      <rgbColor rgb="FFC6D9F1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8EB4E3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56029</xdr:colOff>
      <xdr:row>8</xdr:row>
      <xdr:rowOff>145677</xdr:rowOff>
    </xdr:from>
    <xdr:to>
      <xdr:col>36</xdr:col>
      <xdr:colOff>56453</xdr:colOff>
      <xdr:row>20</xdr:row>
      <xdr:rowOff>21081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2A5BF391-FC73-4F78-A56D-7DCE32000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03382" y="2543736"/>
          <a:ext cx="3631130" cy="3225963"/>
        </a:xfrm>
        <a:prstGeom prst="rect">
          <a:avLst/>
        </a:prstGeom>
      </xdr:spPr>
    </xdr:pic>
    <xdr:clientData/>
  </xdr:twoCellAnchor>
  <xdr:twoCellAnchor editAs="oneCell">
    <xdr:from>
      <xdr:col>30</xdr:col>
      <xdr:colOff>44823</xdr:colOff>
      <xdr:row>43</xdr:row>
      <xdr:rowOff>1</xdr:rowOff>
    </xdr:from>
    <xdr:to>
      <xdr:col>35</xdr:col>
      <xdr:colOff>603216</xdr:colOff>
      <xdr:row>56</xdr:row>
      <xdr:rowOff>18491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566F8891-DA8B-46E2-B0CB-E76FFA149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92176" y="11833413"/>
          <a:ext cx="3583981" cy="3514725"/>
        </a:xfrm>
        <a:prstGeom prst="rect">
          <a:avLst/>
        </a:prstGeom>
      </xdr:spPr>
    </xdr:pic>
    <xdr:clientData/>
  </xdr:twoCellAnchor>
  <xdr:twoCellAnchor editAs="oneCell">
    <xdr:from>
      <xdr:col>30</xdr:col>
      <xdr:colOff>22409</xdr:colOff>
      <xdr:row>82</xdr:row>
      <xdr:rowOff>246529</xdr:rowOff>
    </xdr:from>
    <xdr:to>
      <xdr:col>36</xdr:col>
      <xdr:colOff>27100</xdr:colOff>
      <xdr:row>90</xdr:row>
      <xdr:rowOff>257782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F1846114-5059-49E5-BA8C-FC6C087DD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69762" y="23341853"/>
          <a:ext cx="3635397" cy="3137694"/>
        </a:xfrm>
        <a:prstGeom prst="rect">
          <a:avLst/>
        </a:prstGeom>
      </xdr:spPr>
    </xdr:pic>
    <xdr:clientData/>
  </xdr:twoCellAnchor>
  <xdr:twoCellAnchor editAs="oneCell">
    <xdr:from>
      <xdr:col>30</xdr:col>
      <xdr:colOff>22409</xdr:colOff>
      <xdr:row>114</xdr:row>
      <xdr:rowOff>212912</xdr:rowOff>
    </xdr:from>
    <xdr:to>
      <xdr:col>36</xdr:col>
      <xdr:colOff>14070</xdr:colOff>
      <xdr:row>126</xdr:row>
      <xdr:rowOff>179855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33036638-3C1C-4499-B3CF-C3C7F1876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69762" y="34704618"/>
          <a:ext cx="3622367" cy="3171825"/>
        </a:xfrm>
        <a:prstGeom prst="rect">
          <a:avLst/>
        </a:prstGeom>
      </xdr:spPr>
    </xdr:pic>
    <xdr:clientData/>
  </xdr:twoCellAnchor>
  <xdr:twoCellAnchor editAs="oneCell">
    <xdr:from>
      <xdr:col>30</xdr:col>
      <xdr:colOff>56030</xdr:colOff>
      <xdr:row>141</xdr:row>
      <xdr:rowOff>67237</xdr:rowOff>
    </xdr:from>
    <xdr:to>
      <xdr:col>34</xdr:col>
      <xdr:colOff>278746</xdr:colOff>
      <xdr:row>152</xdr:row>
      <xdr:rowOff>272304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66730951-CBE3-41A0-A566-375100D922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r="6959"/>
        <a:stretch/>
      </xdr:blipFill>
      <xdr:spPr>
        <a:xfrm rot="5400000">
          <a:off x="29205752" y="41761103"/>
          <a:ext cx="2838450" cy="2643187"/>
        </a:xfrm>
        <a:prstGeom prst="rect">
          <a:avLst/>
        </a:prstGeom>
      </xdr:spPr>
    </xdr:pic>
    <xdr:clientData/>
  </xdr:twoCellAnchor>
  <xdr:twoCellAnchor editAs="oneCell">
    <xdr:from>
      <xdr:col>29</xdr:col>
      <xdr:colOff>739588</xdr:colOff>
      <xdr:row>154</xdr:row>
      <xdr:rowOff>56029</xdr:rowOff>
    </xdr:from>
    <xdr:to>
      <xdr:col>35</xdr:col>
      <xdr:colOff>486896</xdr:colOff>
      <xdr:row>168</xdr:row>
      <xdr:rowOff>240366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9B658497-C0AE-4280-B848-F5E23AE07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78412" y="44733882"/>
          <a:ext cx="3781425" cy="37814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172"/>
  <sheetViews>
    <sheetView zoomScale="85" zoomScaleNormal="85" workbookViewId="0">
      <pane xSplit="10" ySplit="6" topLeftCell="X163" activePane="bottomRight" state="frozen"/>
      <selection pane="topRight" activeCell="H1" sqref="H1"/>
      <selection pane="bottomLeft" activeCell="A7" sqref="A7"/>
      <selection pane="bottomRight" activeCell="J181" sqref="J181"/>
    </sheetView>
  </sheetViews>
  <sheetFormatPr defaultColWidth="10.6640625" defaultRowHeight="11.25"/>
  <cols>
    <col min="1" max="1" width="7" style="91" customWidth="1"/>
    <col min="2" max="2" width="15.5" style="91" customWidth="1"/>
    <col min="3" max="3" width="18" style="91" customWidth="1"/>
    <col min="4" max="4" width="19.6640625" style="91" customWidth="1"/>
    <col min="5" max="5" width="24.5" style="134" customWidth="1"/>
    <col min="6" max="8" width="24.5" style="134" hidden="1" customWidth="1"/>
    <col min="9" max="9" width="18" style="134" customWidth="1"/>
    <col min="10" max="10" width="47.1640625" style="135" customWidth="1"/>
    <col min="11" max="18" width="11.1640625" style="91" customWidth="1"/>
    <col min="19" max="19" width="15.6640625" style="91" customWidth="1"/>
    <col min="20" max="20" width="11.1640625" style="91" customWidth="1"/>
    <col min="21" max="21" width="18.1640625" style="91" customWidth="1"/>
    <col min="22" max="22" width="16.5" style="91" customWidth="1"/>
    <col min="23" max="23" width="20.1640625" style="91" customWidth="1"/>
    <col min="24" max="24" width="18" style="91" customWidth="1"/>
    <col min="25" max="25" width="15.6640625" style="91" customWidth="1"/>
    <col min="26" max="26" width="14.6640625" style="91" customWidth="1"/>
    <col min="27" max="27" width="15.6640625" style="91" customWidth="1"/>
    <col min="28" max="30" width="17.6640625" style="91" customWidth="1"/>
    <col min="31" max="16384" width="10.6640625" style="91"/>
  </cols>
  <sheetData>
    <row r="1" spans="1:30" ht="15.95" customHeight="1">
      <c r="A1" s="175" t="s">
        <v>29</v>
      </c>
      <c r="B1" s="175"/>
      <c r="C1" s="175"/>
      <c r="D1" s="175"/>
      <c r="E1" s="136"/>
      <c r="F1" s="136"/>
      <c r="G1" s="136"/>
      <c r="H1" s="136"/>
      <c r="I1" s="13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  <c r="AA1" s="176"/>
      <c r="AB1" s="176"/>
      <c r="AC1" s="90"/>
      <c r="AD1" s="90"/>
    </row>
    <row r="2" spans="1:30" ht="14.1" customHeight="1">
      <c r="A2" s="177" t="s">
        <v>0</v>
      </c>
      <c r="B2" s="177"/>
      <c r="C2" s="177"/>
      <c r="D2" s="177"/>
      <c r="E2" s="137"/>
      <c r="F2" s="137"/>
      <c r="G2" s="137"/>
      <c r="H2" s="137"/>
      <c r="I2" s="137"/>
      <c r="J2" s="177"/>
      <c r="K2" s="177"/>
      <c r="L2" s="177"/>
      <c r="M2" s="177"/>
      <c r="N2" s="177"/>
      <c r="O2" s="137"/>
      <c r="P2" s="178"/>
      <c r="Q2" s="178"/>
      <c r="R2" s="178"/>
      <c r="S2" s="177" t="s">
        <v>1</v>
      </c>
      <c r="T2" s="177"/>
      <c r="U2" s="177"/>
      <c r="V2" s="177"/>
      <c r="W2" s="177"/>
      <c r="X2" s="177"/>
      <c r="Y2" s="177"/>
      <c r="Z2" s="177"/>
      <c r="AA2" s="177"/>
      <c r="AB2" s="177"/>
      <c r="AC2" s="90"/>
      <c r="AD2" s="90"/>
    </row>
    <row r="3" spans="1:30" ht="12.95" customHeight="1">
      <c r="A3" s="177" t="s">
        <v>2</v>
      </c>
      <c r="B3" s="177"/>
      <c r="C3" s="177"/>
      <c r="D3" s="177"/>
      <c r="E3" s="92"/>
      <c r="F3" s="92"/>
      <c r="G3" s="92"/>
      <c r="H3" s="92"/>
      <c r="I3" s="92"/>
      <c r="J3" s="177"/>
      <c r="K3" s="177"/>
      <c r="L3" s="177"/>
      <c r="M3" s="177"/>
      <c r="N3" s="177"/>
      <c r="O3" s="137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78"/>
      <c r="AA3" s="178"/>
      <c r="AB3" s="178"/>
      <c r="AC3" s="90"/>
      <c r="AD3" s="90"/>
    </row>
    <row r="4" spans="1:30" ht="15" customHeight="1">
      <c r="A4" s="177" t="s">
        <v>3</v>
      </c>
      <c r="B4" s="177"/>
      <c r="C4" s="177"/>
      <c r="D4" s="177"/>
      <c r="E4" s="137"/>
      <c r="F4" s="137"/>
      <c r="G4" s="137"/>
      <c r="H4" s="137"/>
      <c r="I4" s="137"/>
      <c r="J4" s="180" t="s">
        <v>201</v>
      </c>
      <c r="K4" s="180"/>
      <c r="L4" s="180"/>
      <c r="M4" s="180"/>
      <c r="N4" s="180"/>
      <c r="O4" s="137"/>
      <c r="P4" s="178"/>
      <c r="Q4" s="178"/>
      <c r="R4" s="178"/>
      <c r="S4" s="178"/>
      <c r="T4" s="178"/>
      <c r="U4" s="178"/>
      <c r="V4" s="178"/>
      <c r="W4" s="178"/>
      <c r="X4" s="178"/>
      <c r="Y4" s="178"/>
      <c r="Z4" s="178"/>
      <c r="AA4" s="178"/>
      <c r="AB4" s="178"/>
      <c r="AC4" s="90"/>
      <c r="AD4" s="90"/>
    </row>
    <row r="5" spans="1:30" ht="15" customHeight="1" thickBot="1">
      <c r="A5" s="177" t="s">
        <v>4</v>
      </c>
      <c r="B5" s="177"/>
      <c r="C5" s="177"/>
      <c r="D5" s="177"/>
      <c r="E5" s="137"/>
      <c r="F5" s="137"/>
      <c r="G5" s="137"/>
      <c r="H5" s="137"/>
      <c r="I5" s="137"/>
      <c r="J5" s="180" t="s">
        <v>5</v>
      </c>
      <c r="K5" s="180"/>
      <c r="L5" s="180"/>
      <c r="M5" s="180"/>
      <c r="N5" s="180"/>
      <c r="O5" s="137"/>
      <c r="P5" s="178"/>
      <c r="Q5" s="178"/>
      <c r="R5" s="178"/>
      <c r="S5" s="178"/>
      <c r="T5" s="178"/>
      <c r="U5" s="178"/>
      <c r="V5" s="179"/>
      <c r="W5" s="178"/>
      <c r="X5" s="178"/>
      <c r="Y5" s="178"/>
      <c r="Z5" s="178"/>
      <c r="AA5" s="178"/>
      <c r="AB5" s="178"/>
      <c r="AC5" s="90"/>
      <c r="AD5" s="90"/>
    </row>
    <row r="6" spans="1:30" ht="83.25" customHeight="1">
      <c r="A6" s="138" t="s">
        <v>6</v>
      </c>
      <c r="B6" s="139" t="s">
        <v>7</v>
      </c>
      <c r="C6" s="139" t="s">
        <v>133</v>
      </c>
      <c r="D6" s="139" t="s">
        <v>8</v>
      </c>
      <c r="E6" s="139" t="s">
        <v>9</v>
      </c>
      <c r="F6" s="139" t="s">
        <v>234</v>
      </c>
      <c r="G6" s="139" t="s">
        <v>236</v>
      </c>
      <c r="H6" s="139" t="s">
        <v>251</v>
      </c>
      <c r="I6" s="139" t="s">
        <v>51</v>
      </c>
      <c r="J6" s="139" t="s">
        <v>31</v>
      </c>
      <c r="K6" s="139" t="s">
        <v>10</v>
      </c>
      <c r="L6" s="139" t="s">
        <v>27</v>
      </c>
      <c r="M6" s="139" t="s">
        <v>11</v>
      </c>
      <c r="N6" s="139" t="s">
        <v>12</v>
      </c>
      <c r="O6" s="139" t="s">
        <v>26</v>
      </c>
      <c r="P6" s="139" t="s">
        <v>13</v>
      </c>
      <c r="Q6" s="139" t="s">
        <v>14</v>
      </c>
      <c r="R6" s="139" t="s">
        <v>15</v>
      </c>
      <c r="S6" s="139" t="s">
        <v>16</v>
      </c>
      <c r="T6" s="140" t="s">
        <v>17</v>
      </c>
      <c r="U6" s="141" t="s">
        <v>42</v>
      </c>
      <c r="V6" s="142" t="s">
        <v>18</v>
      </c>
      <c r="W6" s="143" t="s">
        <v>19</v>
      </c>
      <c r="X6" s="139" t="s">
        <v>20</v>
      </c>
      <c r="Y6" s="139" t="s">
        <v>21</v>
      </c>
      <c r="Z6" s="139" t="s">
        <v>22</v>
      </c>
      <c r="AA6" s="139" t="s">
        <v>23</v>
      </c>
      <c r="AB6" s="144" t="s">
        <v>24</v>
      </c>
      <c r="AC6" s="145" t="s">
        <v>43</v>
      </c>
      <c r="AD6" s="145" t="s">
        <v>46</v>
      </c>
    </row>
    <row r="7" spans="1:30">
      <c r="A7" s="173" t="s">
        <v>47</v>
      </c>
      <c r="B7" s="173"/>
      <c r="C7" s="173"/>
      <c r="D7" s="173"/>
      <c r="E7" s="173"/>
      <c r="F7" s="173"/>
      <c r="G7" s="173"/>
      <c r="H7" s="173"/>
      <c r="I7" s="173"/>
      <c r="J7" s="173"/>
      <c r="K7" s="146"/>
      <c r="L7" s="146"/>
      <c r="M7" s="146"/>
      <c r="N7" s="146"/>
      <c r="O7" s="146"/>
      <c r="P7" s="146"/>
      <c r="Q7" s="146"/>
      <c r="R7" s="146"/>
      <c r="S7" s="146"/>
      <c r="T7" s="147"/>
      <c r="U7" s="148"/>
      <c r="V7" s="149"/>
      <c r="W7" s="150"/>
      <c r="X7" s="146"/>
      <c r="Y7" s="146"/>
      <c r="Z7" s="146"/>
      <c r="AA7" s="146"/>
      <c r="AB7" s="146"/>
      <c r="AC7" s="146"/>
      <c r="AD7" s="146"/>
    </row>
    <row r="8" spans="1:30" ht="22.5">
      <c r="A8" s="92">
        <v>1</v>
      </c>
      <c r="B8" s="92" t="s">
        <v>25</v>
      </c>
      <c r="C8" s="151" t="s">
        <v>28</v>
      </c>
      <c r="D8" s="151" t="s">
        <v>28</v>
      </c>
      <c r="E8" s="159">
        <v>4700028940475</v>
      </c>
      <c r="F8" s="93" t="s">
        <v>235</v>
      </c>
      <c r="G8" s="93" t="s">
        <v>238</v>
      </c>
      <c r="H8" s="93">
        <v>2008191900</v>
      </c>
      <c r="I8" s="93" t="s">
        <v>186</v>
      </c>
      <c r="J8" s="94" t="s">
        <v>30</v>
      </c>
      <c r="K8" s="95">
        <v>20</v>
      </c>
      <c r="L8" s="95"/>
      <c r="M8" s="92">
        <f>K8+0.1</f>
        <v>20.100000000000001</v>
      </c>
      <c r="N8" s="92">
        <v>20</v>
      </c>
      <c r="O8" s="92">
        <v>20</v>
      </c>
      <c r="P8" s="92">
        <v>1100</v>
      </c>
      <c r="Q8" s="92">
        <v>550</v>
      </c>
      <c r="R8" s="92">
        <v>150</v>
      </c>
      <c r="S8" s="152">
        <f>320*20</f>
        <v>6400</v>
      </c>
      <c r="T8" s="96"/>
      <c r="U8" s="97">
        <f>S8*(1-T8)</f>
        <v>6400</v>
      </c>
      <c r="V8" s="98"/>
      <c r="W8" s="99">
        <f>V8*S8</f>
        <v>0</v>
      </c>
      <c r="X8" s="100">
        <f>V8*U8</f>
        <v>0</v>
      </c>
      <c r="Y8" s="100">
        <f>V8*O8</f>
        <v>0</v>
      </c>
      <c r="Z8" s="100">
        <f>V8/N8</f>
        <v>0</v>
      </c>
      <c r="AA8" s="101">
        <f t="shared" ref="AA8:AA14" si="0">V8*M8</f>
        <v>0</v>
      </c>
      <c r="AB8" s="102">
        <f>V8*((P8*Q8*R8/1000000000))</f>
        <v>0</v>
      </c>
      <c r="AC8" s="100">
        <f>S8/K8</f>
        <v>320</v>
      </c>
      <c r="AD8" s="100">
        <f>AC8+40</f>
        <v>360</v>
      </c>
    </row>
    <row r="9" spans="1:30" ht="22.5">
      <c r="A9" s="92">
        <v>2</v>
      </c>
      <c r="B9" s="92" t="s">
        <v>25</v>
      </c>
      <c r="C9" s="151" t="s">
        <v>28</v>
      </c>
      <c r="D9" s="151" t="s">
        <v>28</v>
      </c>
      <c r="E9" s="159">
        <v>4700028940482</v>
      </c>
      <c r="F9" s="93" t="s">
        <v>235</v>
      </c>
      <c r="G9" s="93" t="s">
        <v>238</v>
      </c>
      <c r="H9" s="93">
        <v>2008191900</v>
      </c>
      <c r="I9" s="93" t="s">
        <v>186</v>
      </c>
      <c r="J9" s="23" t="s">
        <v>32</v>
      </c>
      <c r="K9" s="95">
        <v>20</v>
      </c>
      <c r="L9" s="95"/>
      <c r="M9" s="92">
        <f t="shared" ref="M9:M14" si="1">K9+0.1</f>
        <v>20.100000000000001</v>
      </c>
      <c r="N9" s="92">
        <v>20</v>
      </c>
      <c r="O9" s="92">
        <v>20</v>
      </c>
      <c r="P9" s="92">
        <v>1100</v>
      </c>
      <c r="Q9" s="92">
        <v>550</v>
      </c>
      <c r="R9" s="92">
        <v>150</v>
      </c>
      <c r="S9" s="152">
        <f t="shared" ref="S9:S14" si="2">320*20</f>
        <v>6400</v>
      </c>
      <c r="T9" s="96"/>
      <c r="U9" s="97">
        <f t="shared" ref="U9:U14" si="3">S9*(1-T9)</f>
        <v>6400</v>
      </c>
      <c r="V9" s="98"/>
      <c r="W9" s="99">
        <f t="shared" ref="W9:W14" si="4">V9*S9</f>
        <v>0</v>
      </c>
      <c r="X9" s="100">
        <f t="shared" ref="X9:X14" si="5">V9*U9</f>
        <v>0</v>
      </c>
      <c r="Y9" s="100">
        <f t="shared" ref="Y9:Y14" si="6">V9*O9</f>
        <v>0</v>
      </c>
      <c r="Z9" s="100">
        <f t="shared" ref="Z9:Z14" si="7">V9/N9</f>
        <v>0</v>
      </c>
      <c r="AA9" s="101">
        <f t="shared" si="0"/>
        <v>0</v>
      </c>
      <c r="AB9" s="102">
        <f t="shared" ref="AB9:AB14" si="8">V9*((P9*Q9*R9/1000000000))</f>
        <v>0</v>
      </c>
      <c r="AC9" s="100">
        <f t="shared" ref="AC9:AC14" si="9">S9/K9</f>
        <v>320</v>
      </c>
      <c r="AD9" s="100">
        <f t="shared" ref="AD9:AD14" si="10">AC9+40</f>
        <v>360</v>
      </c>
    </row>
    <row r="10" spans="1:30" ht="22.5">
      <c r="A10" s="92">
        <v>3</v>
      </c>
      <c r="B10" s="92" t="s">
        <v>25</v>
      </c>
      <c r="C10" s="151" t="s">
        <v>28</v>
      </c>
      <c r="D10" s="151" t="s">
        <v>28</v>
      </c>
      <c r="E10" s="159">
        <v>4700028940499</v>
      </c>
      <c r="F10" s="93" t="s">
        <v>235</v>
      </c>
      <c r="G10" s="93" t="s">
        <v>238</v>
      </c>
      <c r="H10" s="93">
        <v>2008191900</v>
      </c>
      <c r="I10" s="93" t="s">
        <v>186</v>
      </c>
      <c r="J10" s="23" t="s">
        <v>33</v>
      </c>
      <c r="K10" s="95">
        <v>20</v>
      </c>
      <c r="L10" s="95"/>
      <c r="M10" s="92">
        <f t="shared" si="1"/>
        <v>20.100000000000001</v>
      </c>
      <c r="N10" s="92">
        <v>20</v>
      </c>
      <c r="O10" s="92">
        <v>20</v>
      </c>
      <c r="P10" s="92">
        <v>1100</v>
      </c>
      <c r="Q10" s="92">
        <v>550</v>
      </c>
      <c r="R10" s="92">
        <v>150</v>
      </c>
      <c r="S10" s="152">
        <f t="shared" si="2"/>
        <v>6400</v>
      </c>
      <c r="T10" s="96"/>
      <c r="U10" s="97">
        <f t="shared" si="3"/>
        <v>6400</v>
      </c>
      <c r="V10" s="98"/>
      <c r="W10" s="99">
        <f t="shared" si="4"/>
        <v>0</v>
      </c>
      <c r="X10" s="100">
        <f t="shared" si="5"/>
        <v>0</v>
      </c>
      <c r="Y10" s="100">
        <f t="shared" si="6"/>
        <v>0</v>
      </c>
      <c r="Z10" s="100">
        <f t="shared" si="7"/>
        <v>0</v>
      </c>
      <c r="AA10" s="101">
        <f t="shared" si="0"/>
        <v>0</v>
      </c>
      <c r="AB10" s="102">
        <f t="shared" si="8"/>
        <v>0</v>
      </c>
      <c r="AC10" s="100">
        <f t="shared" si="9"/>
        <v>320</v>
      </c>
      <c r="AD10" s="100">
        <f t="shared" si="10"/>
        <v>360</v>
      </c>
    </row>
    <row r="11" spans="1:30" ht="22.5">
      <c r="A11" s="92">
        <v>4</v>
      </c>
      <c r="B11" s="92" t="s">
        <v>25</v>
      </c>
      <c r="C11" s="151" t="s">
        <v>28</v>
      </c>
      <c r="D11" s="151" t="s">
        <v>28</v>
      </c>
      <c r="E11" s="159">
        <v>4700028940505</v>
      </c>
      <c r="F11" s="93" t="s">
        <v>235</v>
      </c>
      <c r="G11" s="93" t="s">
        <v>238</v>
      </c>
      <c r="H11" s="93">
        <v>2008191900</v>
      </c>
      <c r="I11" s="93" t="s">
        <v>186</v>
      </c>
      <c r="J11" s="23" t="s">
        <v>34</v>
      </c>
      <c r="K11" s="95">
        <v>20</v>
      </c>
      <c r="L11" s="95"/>
      <c r="M11" s="92">
        <f t="shared" si="1"/>
        <v>20.100000000000001</v>
      </c>
      <c r="N11" s="92">
        <v>20</v>
      </c>
      <c r="O11" s="92">
        <v>20</v>
      </c>
      <c r="P11" s="92">
        <v>1100</v>
      </c>
      <c r="Q11" s="92">
        <v>550</v>
      </c>
      <c r="R11" s="92">
        <v>150</v>
      </c>
      <c r="S11" s="152">
        <f t="shared" si="2"/>
        <v>6400</v>
      </c>
      <c r="T11" s="96"/>
      <c r="U11" s="97">
        <f t="shared" si="3"/>
        <v>6400</v>
      </c>
      <c r="V11" s="98"/>
      <c r="W11" s="99">
        <f t="shared" si="4"/>
        <v>0</v>
      </c>
      <c r="X11" s="100">
        <f t="shared" si="5"/>
        <v>0</v>
      </c>
      <c r="Y11" s="100">
        <f t="shared" si="6"/>
        <v>0</v>
      </c>
      <c r="Z11" s="100">
        <f t="shared" si="7"/>
        <v>0</v>
      </c>
      <c r="AA11" s="101">
        <f t="shared" si="0"/>
        <v>0</v>
      </c>
      <c r="AB11" s="102">
        <f t="shared" si="8"/>
        <v>0</v>
      </c>
      <c r="AC11" s="100">
        <f t="shared" si="9"/>
        <v>320</v>
      </c>
      <c r="AD11" s="100">
        <f t="shared" si="10"/>
        <v>360</v>
      </c>
    </row>
    <row r="12" spans="1:30" ht="22.5">
      <c r="A12" s="92">
        <v>5</v>
      </c>
      <c r="B12" s="92" t="s">
        <v>25</v>
      </c>
      <c r="C12" s="151" t="s">
        <v>28</v>
      </c>
      <c r="D12" s="151" t="s">
        <v>28</v>
      </c>
      <c r="E12" s="159">
        <v>4700028940512</v>
      </c>
      <c r="F12" s="93" t="s">
        <v>235</v>
      </c>
      <c r="G12" s="93" t="s">
        <v>238</v>
      </c>
      <c r="H12" s="93">
        <v>2008191900</v>
      </c>
      <c r="I12" s="93" t="s">
        <v>186</v>
      </c>
      <c r="J12" s="23" t="s">
        <v>35</v>
      </c>
      <c r="K12" s="95">
        <v>20</v>
      </c>
      <c r="L12" s="95"/>
      <c r="M12" s="92">
        <f t="shared" si="1"/>
        <v>20.100000000000001</v>
      </c>
      <c r="N12" s="92">
        <v>20</v>
      </c>
      <c r="O12" s="92">
        <v>20</v>
      </c>
      <c r="P12" s="92">
        <v>1100</v>
      </c>
      <c r="Q12" s="92">
        <v>550</v>
      </c>
      <c r="R12" s="92">
        <v>150</v>
      </c>
      <c r="S12" s="152">
        <f t="shared" si="2"/>
        <v>6400</v>
      </c>
      <c r="T12" s="96"/>
      <c r="U12" s="97">
        <f t="shared" si="3"/>
        <v>6400</v>
      </c>
      <c r="V12" s="98"/>
      <c r="W12" s="99">
        <f t="shared" si="4"/>
        <v>0</v>
      </c>
      <c r="X12" s="100">
        <f t="shared" si="5"/>
        <v>0</v>
      </c>
      <c r="Y12" s="100">
        <f t="shared" si="6"/>
        <v>0</v>
      </c>
      <c r="Z12" s="100">
        <f t="shared" si="7"/>
        <v>0</v>
      </c>
      <c r="AA12" s="101">
        <f t="shared" si="0"/>
        <v>0</v>
      </c>
      <c r="AB12" s="102">
        <f t="shared" si="8"/>
        <v>0</v>
      </c>
      <c r="AC12" s="100">
        <f t="shared" si="9"/>
        <v>320</v>
      </c>
      <c r="AD12" s="100">
        <f t="shared" si="10"/>
        <v>360</v>
      </c>
    </row>
    <row r="13" spans="1:30" ht="22.5">
      <c r="A13" s="92">
        <v>6</v>
      </c>
      <c r="B13" s="92" t="s">
        <v>25</v>
      </c>
      <c r="C13" s="151" t="s">
        <v>28</v>
      </c>
      <c r="D13" s="151" t="s">
        <v>28</v>
      </c>
      <c r="E13" s="159">
        <v>4700028940529</v>
      </c>
      <c r="F13" s="93" t="s">
        <v>235</v>
      </c>
      <c r="G13" s="93" t="s">
        <v>238</v>
      </c>
      <c r="H13" s="93">
        <v>2008191900</v>
      </c>
      <c r="I13" s="93" t="s">
        <v>186</v>
      </c>
      <c r="J13" s="23" t="s">
        <v>36</v>
      </c>
      <c r="K13" s="95">
        <v>20</v>
      </c>
      <c r="L13" s="95"/>
      <c r="M13" s="92">
        <f t="shared" si="1"/>
        <v>20.100000000000001</v>
      </c>
      <c r="N13" s="92">
        <v>20</v>
      </c>
      <c r="O13" s="92">
        <v>20</v>
      </c>
      <c r="P13" s="92">
        <v>1100</v>
      </c>
      <c r="Q13" s="92">
        <v>550</v>
      </c>
      <c r="R13" s="92">
        <v>150</v>
      </c>
      <c r="S13" s="152">
        <f t="shared" si="2"/>
        <v>6400</v>
      </c>
      <c r="T13" s="96"/>
      <c r="U13" s="97">
        <f t="shared" si="3"/>
        <v>6400</v>
      </c>
      <c r="V13" s="98"/>
      <c r="W13" s="99">
        <f t="shared" si="4"/>
        <v>0</v>
      </c>
      <c r="X13" s="100">
        <f t="shared" si="5"/>
        <v>0</v>
      </c>
      <c r="Y13" s="100">
        <f t="shared" si="6"/>
        <v>0</v>
      </c>
      <c r="Z13" s="100">
        <f t="shared" si="7"/>
        <v>0</v>
      </c>
      <c r="AA13" s="101">
        <f t="shared" si="0"/>
        <v>0</v>
      </c>
      <c r="AB13" s="102">
        <f t="shared" si="8"/>
        <v>0</v>
      </c>
      <c r="AC13" s="100">
        <f t="shared" si="9"/>
        <v>320</v>
      </c>
      <c r="AD13" s="100">
        <f t="shared" si="10"/>
        <v>360</v>
      </c>
    </row>
    <row r="14" spans="1:30" ht="22.5">
      <c r="A14" s="92">
        <v>7</v>
      </c>
      <c r="B14" s="92" t="s">
        <v>25</v>
      </c>
      <c r="C14" s="151" t="s">
        <v>28</v>
      </c>
      <c r="D14" s="151" t="s">
        <v>28</v>
      </c>
      <c r="E14" s="159">
        <v>4700028940536</v>
      </c>
      <c r="F14" s="93" t="s">
        <v>235</v>
      </c>
      <c r="G14" s="93" t="s">
        <v>238</v>
      </c>
      <c r="H14" s="93">
        <v>2008191900</v>
      </c>
      <c r="I14" s="93" t="s">
        <v>186</v>
      </c>
      <c r="J14" s="23" t="s">
        <v>37</v>
      </c>
      <c r="K14" s="95">
        <v>20</v>
      </c>
      <c r="L14" s="95"/>
      <c r="M14" s="92">
        <f t="shared" si="1"/>
        <v>20.100000000000001</v>
      </c>
      <c r="N14" s="92">
        <v>20</v>
      </c>
      <c r="O14" s="92">
        <v>20</v>
      </c>
      <c r="P14" s="92">
        <v>1100</v>
      </c>
      <c r="Q14" s="92">
        <v>550</v>
      </c>
      <c r="R14" s="92">
        <v>150</v>
      </c>
      <c r="S14" s="152">
        <f t="shared" si="2"/>
        <v>6400</v>
      </c>
      <c r="T14" s="96"/>
      <c r="U14" s="97">
        <f t="shared" si="3"/>
        <v>6400</v>
      </c>
      <c r="V14" s="98"/>
      <c r="W14" s="99">
        <f t="shared" si="4"/>
        <v>0</v>
      </c>
      <c r="X14" s="100">
        <f t="shared" si="5"/>
        <v>0</v>
      </c>
      <c r="Y14" s="100">
        <f t="shared" si="6"/>
        <v>0</v>
      </c>
      <c r="Z14" s="100">
        <f t="shared" si="7"/>
        <v>0</v>
      </c>
      <c r="AA14" s="101">
        <f t="shared" si="0"/>
        <v>0</v>
      </c>
      <c r="AB14" s="102">
        <f t="shared" si="8"/>
        <v>0</v>
      </c>
      <c r="AC14" s="100">
        <f t="shared" si="9"/>
        <v>320</v>
      </c>
      <c r="AD14" s="100">
        <f t="shared" si="10"/>
        <v>360</v>
      </c>
    </row>
    <row r="15" spans="1:30">
      <c r="A15" s="173" t="s">
        <v>253</v>
      </c>
      <c r="B15" s="173"/>
      <c r="C15" s="173"/>
      <c r="D15" s="173"/>
      <c r="E15" s="173"/>
      <c r="F15" s="173"/>
      <c r="G15" s="173"/>
      <c r="H15" s="173"/>
      <c r="I15" s="173"/>
      <c r="J15" s="173"/>
      <c r="K15" s="146"/>
      <c r="L15" s="146"/>
      <c r="M15" s="146"/>
      <c r="N15" s="146"/>
      <c r="O15" s="146"/>
      <c r="P15" s="146"/>
      <c r="Q15" s="146"/>
      <c r="R15" s="146"/>
      <c r="S15" s="146"/>
      <c r="T15" s="147"/>
      <c r="U15" s="148"/>
      <c r="V15" s="153">
        <f t="shared" ref="V15:AD15" si="11">SUM(V8:V14)</f>
        <v>0</v>
      </c>
      <c r="W15" s="154">
        <f t="shared" si="11"/>
        <v>0</v>
      </c>
      <c r="X15" s="155">
        <f t="shared" si="11"/>
        <v>0</v>
      </c>
      <c r="Y15" s="155">
        <f t="shared" si="11"/>
        <v>0</v>
      </c>
      <c r="Z15" s="155">
        <f t="shared" si="11"/>
        <v>0</v>
      </c>
      <c r="AA15" s="155">
        <f t="shared" si="11"/>
        <v>0</v>
      </c>
      <c r="AB15" s="156">
        <f t="shared" si="11"/>
        <v>0</v>
      </c>
      <c r="AC15" s="155">
        <f t="shared" si="11"/>
        <v>2240</v>
      </c>
      <c r="AD15" s="155">
        <f t="shared" si="11"/>
        <v>2520</v>
      </c>
    </row>
    <row r="16" spans="1:30" s="112" customFormat="1" ht="22.5">
      <c r="A16" s="103">
        <v>8</v>
      </c>
      <c r="B16" s="103" t="s">
        <v>25</v>
      </c>
      <c r="C16" s="157" t="s">
        <v>28</v>
      </c>
      <c r="D16" s="157" t="s">
        <v>28</v>
      </c>
      <c r="E16" s="104">
        <v>4700028940543</v>
      </c>
      <c r="F16" s="104" t="s">
        <v>235</v>
      </c>
      <c r="G16" s="104" t="s">
        <v>238</v>
      </c>
      <c r="H16" s="104">
        <v>2008191900</v>
      </c>
      <c r="I16" s="104" t="s">
        <v>186</v>
      </c>
      <c r="J16" s="105" t="s">
        <v>204</v>
      </c>
      <c r="K16" s="103">
        <v>12</v>
      </c>
      <c r="L16" s="103"/>
      <c r="M16" s="103">
        <f>K16+0.7</f>
        <v>12.7</v>
      </c>
      <c r="N16" s="103">
        <v>40</v>
      </c>
      <c r="O16" s="103">
        <v>12</v>
      </c>
      <c r="P16" s="103">
        <v>410</v>
      </c>
      <c r="Q16" s="103">
        <v>280</v>
      </c>
      <c r="R16" s="103">
        <v>290</v>
      </c>
      <c r="S16" s="158">
        <f>330*K16</f>
        <v>3960</v>
      </c>
      <c r="T16" s="106"/>
      <c r="U16" s="107">
        <f>S16*(1-T16)</f>
        <v>3960</v>
      </c>
      <c r="V16" s="108"/>
      <c r="W16" s="109">
        <f>V16*S16</f>
        <v>0</v>
      </c>
      <c r="X16" s="110">
        <f>W16</f>
        <v>0</v>
      </c>
      <c r="Y16" s="110">
        <f>V16*O16</f>
        <v>0</v>
      </c>
      <c r="Z16" s="110">
        <f>V16/N16</f>
        <v>0</v>
      </c>
      <c r="AA16" s="110">
        <f>V16*M16</f>
        <v>0</v>
      </c>
      <c r="AB16" s="111">
        <f>V16*((P16*Q16*R16/1000000000))</f>
        <v>0</v>
      </c>
      <c r="AC16" s="110">
        <f>S16/K16</f>
        <v>330</v>
      </c>
      <c r="AD16" s="110">
        <f>AC16+40</f>
        <v>370</v>
      </c>
    </row>
    <row r="17" spans="1:30" s="112" customFormat="1" ht="22.5">
      <c r="A17" s="103">
        <v>9</v>
      </c>
      <c r="B17" s="103" t="s">
        <v>25</v>
      </c>
      <c r="C17" s="157" t="s">
        <v>28</v>
      </c>
      <c r="D17" s="157" t="s">
        <v>28</v>
      </c>
      <c r="E17" s="104">
        <v>4700028940550</v>
      </c>
      <c r="F17" s="104" t="s">
        <v>235</v>
      </c>
      <c r="G17" s="104" t="s">
        <v>239</v>
      </c>
      <c r="H17" s="104">
        <v>2008191900</v>
      </c>
      <c r="I17" s="104" t="s">
        <v>186</v>
      </c>
      <c r="J17" s="105" t="s">
        <v>205</v>
      </c>
      <c r="K17" s="103">
        <v>12</v>
      </c>
      <c r="L17" s="103"/>
      <c r="M17" s="103">
        <f t="shared" ref="M17:M22" si="12">K17+0.7</f>
        <v>12.7</v>
      </c>
      <c r="N17" s="103">
        <v>40</v>
      </c>
      <c r="O17" s="103">
        <v>12</v>
      </c>
      <c r="P17" s="103">
        <v>410</v>
      </c>
      <c r="Q17" s="103">
        <v>280</v>
      </c>
      <c r="R17" s="103">
        <v>290</v>
      </c>
      <c r="S17" s="158">
        <f t="shared" ref="S17:S22" si="13">330*K17</f>
        <v>3960</v>
      </c>
      <c r="T17" s="106"/>
      <c r="U17" s="107">
        <f t="shared" ref="U17:U22" si="14">S17*(1-T17)</f>
        <v>3960</v>
      </c>
      <c r="V17" s="108"/>
      <c r="W17" s="109">
        <f t="shared" ref="W17:W22" si="15">V17*S17</f>
        <v>0</v>
      </c>
      <c r="X17" s="110">
        <f t="shared" ref="X17:X22" si="16">W17</f>
        <v>0</v>
      </c>
      <c r="Y17" s="110">
        <f t="shared" ref="Y17:Y22" si="17">V17*O17</f>
        <v>0</v>
      </c>
      <c r="Z17" s="110">
        <f t="shared" ref="Z17:Z22" si="18">V17/N17</f>
        <v>0</v>
      </c>
      <c r="AA17" s="110">
        <f t="shared" ref="AA17:AA22" si="19">V17*M17</f>
        <v>0</v>
      </c>
      <c r="AB17" s="111">
        <f t="shared" ref="AB17:AB22" si="20">V17*((P17*Q17*R17/1000000000))</f>
        <v>0</v>
      </c>
      <c r="AC17" s="110">
        <f t="shared" ref="AC17:AC22" si="21">S17/K17</f>
        <v>330</v>
      </c>
      <c r="AD17" s="110">
        <f t="shared" ref="AD17:AD22" si="22">AC17+40</f>
        <v>370</v>
      </c>
    </row>
    <row r="18" spans="1:30" s="112" customFormat="1" ht="22.5">
      <c r="A18" s="103">
        <v>10</v>
      </c>
      <c r="B18" s="103" t="s">
        <v>25</v>
      </c>
      <c r="C18" s="157" t="s">
        <v>28</v>
      </c>
      <c r="D18" s="157" t="s">
        <v>28</v>
      </c>
      <c r="E18" s="104">
        <v>4700028940567</v>
      </c>
      <c r="F18" s="104" t="s">
        <v>235</v>
      </c>
      <c r="G18" s="104" t="s">
        <v>240</v>
      </c>
      <c r="H18" s="104">
        <v>2008191900</v>
      </c>
      <c r="I18" s="104" t="s">
        <v>186</v>
      </c>
      <c r="J18" s="105" t="s">
        <v>206</v>
      </c>
      <c r="K18" s="103">
        <v>12</v>
      </c>
      <c r="L18" s="103"/>
      <c r="M18" s="103">
        <f t="shared" si="12"/>
        <v>12.7</v>
      </c>
      <c r="N18" s="103">
        <v>40</v>
      </c>
      <c r="O18" s="103">
        <v>12</v>
      </c>
      <c r="P18" s="103">
        <v>410</v>
      </c>
      <c r="Q18" s="103">
        <v>280</v>
      </c>
      <c r="R18" s="103">
        <v>290</v>
      </c>
      <c r="S18" s="158">
        <f t="shared" si="13"/>
        <v>3960</v>
      </c>
      <c r="T18" s="106"/>
      <c r="U18" s="107">
        <f t="shared" si="14"/>
        <v>3960</v>
      </c>
      <c r="V18" s="108"/>
      <c r="W18" s="109">
        <f t="shared" si="15"/>
        <v>0</v>
      </c>
      <c r="X18" s="110">
        <f t="shared" si="16"/>
        <v>0</v>
      </c>
      <c r="Y18" s="110">
        <f t="shared" si="17"/>
        <v>0</v>
      </c>
      <c r="Z18" s="110">
        <f t="shared" si="18"/>
        <v>0</v>
      </c>
      <c r="AA18" s="110">
        <f t="shared" si="19"/>
        <v>0</v>
      </c>
      <c r="AB18" s="111">
        <f t="shared" si="20"/>
        <v>0</v>
      </c>
      <c r="AC18" s="110">
        <f t="shared" si="21"/>
        <v>330</v>
      </c>
      <c r="AD18" s="110">
        <f t="shared" si="22"/>
        <v>370</v>
      </c>
    </row>
    <row r="19" spans="1:30" s="112" customFormat="1" ht="22.5">
      <c r="A19" s="103">
        <v>11</v>
      </c>
      <c r="B19" s="103" t="s">
        <v>25</v>
      </c>
      <c r="C19" s="157" t="s">
        <v>28</v>
      </c>
      <c r="D19" s="157" t="s">
        <v>28</v>
      </c>
      <c r="E19" s="104">
        <v>4700028940574</v>
      </c>
      <c r="F19" s="104" t="s">
        <v>235</v>
      </c>
      <c r="G19" s="104" t="s">
        <v>241</v>
      </c>
      <c r="H19" s="104">
        <v>2008191900</v>
      </c>
      <c r="I19" s="104" t="s">
        <v>186</v>
      </c>
      <c r="J19" s="105" t="s">
        <v>207</v>
      </c>
      <c r="K19" s="103">
        <v>12</v>
      </c>
      <c r="L19" s="103"/>
      <c r="M19" s="103">
        <f t="shared" si="12"/>
        <v>12.7</v>
      </c>
      <c r="N19" s="103">
        <v>40</v>
      </c>
      <c r="O19" s="103">
        <v>12</v>
      </c>
      <c r="P19" s="103">
        <v>410</v>
      </c>
      <c r="Q19" s="103">
        <v>280</v>
      </c>
      <c r="R19" s="103">
        <v>290</v>
      </c>
      <c r="S19" s="158">
        <f t="shared" si="13"/>
        <v>3960</v>
      </c>
      <c r="T19" s="106"/>
      <c r="U19" s="107">
        <f t="shared" si="14"/>
        <v>3960</v>
      </c>
      <c r="V19" s="108"/>
      <c r="W19" s="109">
        <f t="shared" si="15"/>
        <v>0</v>
      </c>
      <c r="X19" s="110">
        <f t="shared" si="16"/>
        <v>0</v>
      </c>
      <c r="Y19" s="110">
        <f t="shared" si="17"/>
        <v>0</v>
      </c>
      <c r="Z19" s="110">
        <f t="shared" si="18"/>
        <v>0</v>
      </c>
      <c r="AA19" s="110">
        <f t="shared" si="19"/>
        <v>0</v>
      </c>
      <c r="AB19" s="111">
        <f t="shared" si="20"/>
        <v>0</v>
      </c>
      <c r="AC19" s="110">
        <f t="shared" si="21"/>
        <v>330</v>
      </c>
      <c r="AD19" s="110">
        <f t="shared" si="22"/>
        <v>370</v>
      </c>
    </row>
    <row r="20" spans="1:30" s="112" customFormat="1" ht="22.5">
      <c r="A20" s="103">
        <v>12</v>
      </c>
      <c r="B20" s="103" t="s">
        <v>25</v>
      </c>
      <c r="C20" s="157" t="s">
        <v>28</v>
      </c>
      <c r="D20" s="157" t="s">
        <v>28</v>
      </c>
      <c r="E20" s="104">
        <v>4700028940581</v>
      </c>
      <c r="F20" s="104" t="s">
        <v>235</v>
      </c>
      <c r="G20" s="104" t="s">
        <v>242</v>
      </c>
      <c r="H20" s="104">
        <v>2008191900</v>
      </c>
      <c r="I20" s="104" t="s">
        <v>186</v>
      </c>
      <c r="J20" s="105" t="s">
        <v>208</v>
      </c>
      <c r="K20" s="103">
        <v>12</v>
      </c>
      <c r="L20" s="103"/>
      <c r="M20" s="103">
        <f t="shared" si="12"/>
        <v>12.7</v>
      </c>
      <c r="N20" s="103">
        <v>40</v>
      </c>
      <c r="O20" s="103">
        <v>12</v>
      </c>
      <c r="P20" s="103">
        <v>410</v>
      </c>
      <c r="Q20" s="103">
        <v>280</v>
      </c>
      <c r="R20" s="103">
        <v>290</v>
      </c>
      <c r="S20" s="158">
        <f t="shared" si="13"/>
        <v>3960</v>
      </c>
      <c r="T20" s="106"/>
      <c r="U20" s="107">
        <f t="shared" si="14"/>
        <v>3960</v>
      </c>
      <c r="V20" s="108"/>
      <c r="W20" s="109">
        <f t="shared" si="15"/>
        <v>0</v>
      </c>
      <c r="X20" s="110">
        <f t="shared" si="16"/>
        <v>0</v>
      </c>
      <c r="Y20" s="110">
        <f t="shared" si="17"/>
        <v>0</v>
      </c>
      <c r="Z20" s="110">
        <f t="shared" si="18"/>
        <v>0</v>
      </c>
      <c r="AA20" s="110">
        <f t="shared" si="19"/>
        <v>0</v>
      </c>
      <c r="AB20" s="111">
        <f t="shared" si="20"/>
        <v>0</v>
      </c>
      <c r="AC20" s="110">
        <f t="shared" si="21"/>
        <v>330</v>
      </c>
      <c r="AD20" s="110">
        <f t="shared" si="22"/>
        <v>370</v>
      </c>
    </row>
    <row r="21" spans="1:30" s="112" customFormat="1" ht="22.5">
      <c r="A21" s="103">
        <v>13</v>
      </c>
      <c r="B21" s="103" t="s">
        <v>25</v>
      </c>
      <c r="C21" s="157" t="s">
        <v>28</v>
      </c>
      <c r="D21" s="157" t="s">
        <v>28</v>
      </c>
      <c r="E21" s="104">
        <v>4700028940598</v>
      </c>
      <c r="F21" s="104" t="s">
        <v>235</v>
      </c>
      <c r="G21" s="104" t="s">
        <v>243</v>
      </c>
      <c r="H21" s="104">
        <v>2008191900</v>
      </c>
      <c r="I21" s="104" t="s">
        <v>186</v>
      </c>
      <c r="J21" s="105" t="s">
        <v>209</v>
      </c>
      <c r="K21" s="103">
        <v>12</v>
      </c>
      <c r="L21" s="103"/>
      <c r="M21" s="103">
        <f t="shared" si="12"/>
        <v>12.7</v>
      </c>
      <c r="N21" s="103">
        <v>40</v>
      </c>
      <c r="O21" s="103">
        <v>12</v>
      </c>
      <c r="P21" s="103">
        <v>410</v>
      </c>
      <c r="Q21" s="103">
        <v>280</v>
      </c>
      <c r="R21" s="103">
        <v>290</v>
      </c>
      <c r="S21" s="158">
        <f t="shared" si="13"/>
        <v>3960</v>
      </c>
      <c r="T21" s="106"/>
      <c r="U21" s="107">
        <f t="shared" si="14"/>
        <v>3960</v>
      </c>
      <c r="V21" s="108"/>
      <c r="W21" s="109">
        <f t="shared" si="15"/>
        <v>0</v>
      </c>
      <c r="X21" s="110">
        <f t="shared" si="16"/>
        <v>0</v>
      </c>
      <c r="Y21" s="110">
        <f t="shared" si="17"/>
        <v>0</v>
      </c>
      <c r="Z21" s="110">
        <f t="shared" si="18"/>
        <v>0</v>
      </c>
      <c r="AA21" s="110">
        <f t="shared" si="19"/>
        <v>0</v>
      </c>
      <c r="AB21" s="111">
        <f t="shared" si="20"/>
        <v>0</v>
      </c>
      <c r="AC21" s="110">
        <f t="shared" si="21"/>
        <v>330</v>
      </c>
      <c r="AD21" s="110">
        <f t="shared" si="22"/>
        <v>370</v>
      </c>
    </row>
    <row r="22" spans="1:30" s="112" customFormat="1" ht="22.5">
      <c r="A22" s="103">
        <v>14</v>
      </c>
      <c r="B22" s="103" t="s">
        <v>25</v>
      </c>
      <c r="C22" s="157" t="s">
        <v>28</v>
      </c>
      <c r="D22" s="157" t="s">
        <v>28</v>
      </c>
      <c r="E22" s="104">
        <v>4700028940604</v>
      </c>
      <c r="F22" s="104" t="s">
        <v>235</v>
      </c>
      <c r="G22" s="104" t="s">
        <v>244</v>
      </c>
      <c r="H22" s="104">
        <v>2008191900</v>
      </c>
      <c r="I22" s="104" t="s">
        <v>186</v>
      </c>
      <c r="J22" s="105" t="s">
        <v>210</v>
      </c>
      <c r="K22" s="103">
        <v>12</v>
      </c>
      <c r="L22" s="103"/>
      <c r="M22" s="103">
        <f t="shared" si="12"/>
        <v>12.7</v>
      </c>
      <c r="N22" s="103">
        <v>40</v>
      </c>
      <c r="O22" s="103">
        <v>12</v>
      </c>
      <c r="P22" s="103">
        <v>410</v>
      </c>
      <c r="Q22" s="103">
        <v>280</v>
      </c>
      <c r="R22" s="103">
        <v>290</v>
      </c>
      <c r="S22" s="158">
        <f t="shared" si="13"/>
        <v>3960</v>
      </c>
      <c r="T22" s="106"/>
      <c r="U22" s="107">
        <f t="shared" si="14"/>
        <v>3960</v>
      </c>
      <c r="V22" s="108"/>
      <c r="W22" s="109">
        <f t="shared" si="15"/>
        <v>0</v>
      </c>
      <c r="X22" s="110">
        <f t="shared" si="16"/>
        <v>0</v>
      </c>
      <c r="Y22" s="110">
        <f t="shared" si="17"/>
        <v>0</v>
      </c>
      <c r="Z22" s="110">
        <f t="shared" si="18"/>
        <v>0</v>
      </c>
      <c r="AA22" s="110">
        <f t="shared" si="19"/>
        <v>0</v>
      </c>
      <c r="AB22" s="111">
        <f t="shared" si="20"/>
        <v>0</v>
      </c>
      <c r="AC22" s="110">
        <f t="shared" si="21"/>
        <v>330</v>
      </c>
      <c r="AD22" s="110">
        <f t="shared" si="22"/>
        <v>370</v>
      </c>
    </row>
    <row r="23" spans="1:30">
      <c r="A23" s="173" t="s">
        <v>39</v>
      </c>
      <c r="B23" s="173"/>
      <c r="C23" s="173"/>
      <c r="D23" s="173"/>
      <c r="E23" s="173"/>
      <c r="F23" s="173"/>
      <c r="G23" s="173"/>
      <c r="H23" s="173"/>
      <c r="I23" s="173"/>
      <c r="J23" s="173"/>
      <c r="K23" s="146"/>
      <c r="L23" s="146"/>
      <c r="M23" s="146"/>
      <c r="N23" s="146"/>
      <c r="O23" s="146"/>
      <c r="P23" s="146"/>
      <c r="Q23" s="146"/>
      <c r="R23" s="146"/>
      <c r="S23" s="146"/>
      <c r="T23" s="147"/>
      <c r="U23" s="148"/>
      <c r="V23" s="153">
        <f t="shared" ref="V23:AD23" si="23">SUM(V16:V22)</f>
        <v>0</v>
      </c>
      <c r="W23" s="154">
        <f t="shared" si="23"/>
        <v>0</v>
      </c>
      <c r="X23" s="155">
        <f t="shared" si="23"/>
        <v>0</v>
      </c>
      <c r="Y23" s="155">
        <f t="shared" si="23"/>
        <v>0</v>
      </c>
      <c r="Z23" s="155">
        <f t="shared" si="23"/>
        <v>0</v>
      </c>
      <c r="AA23" s="155">
        <f t="shared" si="23"/>
        <v>0</v>
      </c>
      <c r="AB23" s="156">
        <f t="shared" si="23"/>
        <v>0</v>
      </c>
      <c r="AC23" s="155">
        <f t="shared" si="23"/>
        <v>2310</v>
      </c>
      <c r="AD23" s="155">
        <f t="shared" si="23"/>
        <v>2590</v>
      </c>
    </row>
    <row r="24" spans="1:30" s="112" customFormat="1" ht="22.5">
      <c r="A24" s="113">
        <v>15</v>
      </c>
      <c r="B24" s="113" t="s">
        <v>41</v>
      </c>
      <c r="C24" s="151" t="s">
        <v>28</v>
      </c>
      <c r="D24" s="151" t="s">
        <v>28</v>
      </c>
      <c r="E24" s="159">
        <v>4700028940314</v>
      </c>
      <c r="F24" s="93" t="s">
        <v>235</v>
      </c>
      <c r="G24" s="93" t="s">
        <v>238</v>
      </c>
      <c r="H24" s="93">
        <v>2008191900</v>
      </c>
      <c r="I24" s="93" t="s">
        <v>186</v>
      </c>
      <c r="J24" s="94" t="s">
        <v>40</v>
      </c>
      <c r="K24" s="113">
        <v>1</v>
      </c>
      <c r="L24" s="113">
        <v>12</v>
      </c>
      <c r="M24" s="113">
        <f>L24+0.7</f>
        <v>12.7</v>
      </c>
      <c r="N24" s="113">
        <v>40</v>
      </c>
      <c r="O24" s="113">
        <f>L24*K24</f>
        <v>12</v>
      </c>
      <c r="P24" s="113">
        <v>410</v>
      </c>
      <c r="Q24" s="113">
        <v>280</v>
      </c>
      <c r="R24" s="92">
        <v>290</v>
      </c>
      <c r="S24" s="160">
        <v>340</v>
      </c>
      <c r="T24" s="114"/>
      <c r="U24" s="115">
        <f>(S24*L24)*(1-T24)</f>
        <v>4080</v>
      </c>
      <c r="V24" s="116"/>
      <c r="W24" s="117">
        <f>V24*U24</f>
        <v>0</v>
      </c>
      <c r="X24" s="118">
        <f t="shared" ref="X24:X30" si="24">V24*U24</f>
        <v>0</v>
      </c>
      <c r="Y24" s="118">
        <f t="shared" ref="Y24:Y30" si="25">V24*O24</f>
        <v>0</v>
      </c>
      <c r="Z24" s="118">
        <f t="shared" ref="Z24:Z30" si="26">V24/N24</f>
        <v>0</v>
      </c>
      <c r="AA24" s="118">
        <f t="shared" ref="AA24:AA30" si="27">V24*M24</f>
        <v>0</v>
      </c>
      <c r="AB24" s="119">
        <f t="shared" ref="AB24:AB30" si="28">V24*((P24*Q24*R24/1000000000))</f>
        <v>0</v>
      </c>
      <c r="AC24" s="100">
        <f>S24/K24</f>
        <v>340</v>
      </c>
      <c r="AD24" s="100">
        <f>AC24+40</f>
        <v>380</v>
      </c>
    </row>
    <row r="25" spans="1:30" s="112" customFormat="1" ht="22.5">
      <c r="A25" s="113">
        <v>16</v>
      </c>
      <c r="B25" s="113" t="s">
        <v>41</v>
      </c>
      <c r="C25" s="151" t="s">
        <v>28</v>
      </c>
      <c r="D25" s="151" t="s">
        <v>28</v>
      </c>
      <c r="E25" s="159">
        <v>4700028940345</v>
      </c>
      <c r="F25" s="93" t="s">
        <v>235</v>
      </c>
      <c r="G25" s="93" t="s">
        <v>238</v>
      </c>
      <c r="H25" s="93">
        <v>2008191900</v>
      </c>
      <c r="I25" s="93" t="s">
        <v>186</v>
      </c>
      <c r="J25" s="23" t="s">
        <v>74</v>
      </c>
      <c r="K25" s="113">
        <v>1</v>
      </c>
      <c r="L25" s="113">
        <v>12</v>
      </c>
      <c r="M25" s="113">
        <f t="shared" ref="M25:M30" si="29">L25+0.7</f>
        <v>12.7</v>
      </c>
      <c r="N25" s="113">
        <v>40</v>
      </c>
      <c r="O25" s="113">
        <f t="shared" ref="O25:O30" si="30">L25*K25</f>
        <v>12</v>
      </c>
      <c r="P25" s="113">
        <v>410</v>
      </c>
      <c r="Q25" s="113">
        <v>280</v>
      </c>
      <c r="R25" s="92">
        <v>290</v>
      </c>
      <c r="S25" s="160">
        <v>340</v>
      </c>
      <c r="T25" s="114"/>
      <c r="U25" s="115">
        <f t="shared" ref="U25:U30" si="31">(S25*L25)*(1-T25)</f>
        <v>4080</v>
      </c>
      <c r="V25" s="116"/>
      <c r="W25" s="117">
        <f t="shared" ref="W25:W30" si="32">V25*U25</f>
        <v>0</v>
      </c>
      <c r="X25" s="118">
        <f t="shared" si="24"/>
        <v>0</v>
      </c>
      <c r="Y25" s="118">
        <f t="shared" si="25"/>
        <v>0</v>
      </c>
      <c r="Z25" s="118">
        <f t="shared" si="26"/>
        <v>0</v>
      </c>
      <c r="AA25" s="118">
        <f t="shared" si="27"/>
        <v>0</v>
      </c>
      <c r="AB25" s="119">
        <f t="shared" si="28"/>
        <v>0</v>
      </c>
      <c r="AC25" s="100">
        <f t="shared" ref="AC25:AC30" si="33">S25/K25</f>
        <v>340</v>
      </c>
      <c r="AD25" s="100">
        <f t="shared" ref="AD25:AD30" si="34">AC25+40</f>
        <v>380</v>
      </c>
    </row>
    <row r="26" spans="1:30" s="112" customFormat="1" ht="22.5">
      <c r="A26" s="113">
        <v>17</v>
      </c>
      <c r="B26" s="113" t="s">
        <v>41</v>
      </c>
      <c r="C26" s="151" t="s">
        <v>28</v>
      </c>
      <c r="D26" s="151" t="s">
        <v>28</v>
      </c>
      <c r="E26" s="159">
        <v>4700028940338</v>
      </c>
      <c r="F26" s="93" t="s">
        <v>235</v>
      </c>
      <c r="G26" s="93" t="s">
        <v>238</v>
      </c>
      <c r="H26" s="93">
        <v>2008191900</v>
      </c>
      <c r="I26" s="93" t="s">
        <v>186</v>
      </c>
      <c r="J26" s="23" t="s">
        <v>75</v>
      </c>
      <c r="K26" s="113">
        <v>1</v>
      </c>
      <c r="L26" s="113">
        <v>12</v>
      </c>
      <c r="M26" s="113">
        <f t="shared" si="29"/>
        <v>12.7</v>
      </c>
      <c r="N26" s="113">
        <v>40</v>
      </c>
      <c r="O26" s="113">
        <f t="shared" si="30"/>
        <v>12</v>
      </c>
      <c r="P26" s="113">
        <v>410</v>
      </c>
      <c r="Q26" s="113">
        <v>280</v>
      </c>
      <c r="R26" s="92">
        <v>290</v>
      </c>
      <c r="S26" s="160">
        <v>340</v>
      </c>
      <c r="T26" s="114"/>
      <c r="U26" s="115">
        <f t="shared" si="31"/>
        <v>4080</v>
      </c>
      <c r="V26" s="116"/>
      <c r="W26" s="117">
        <f t="shared" si="32"/>
        <v>0</v>
      </c>
      <c r="X26" s="118">
        <f t="shared" si="24"/>
        <v>0</v>
      </c>
      <c r="Y26" s="118">
        <f t="shared" si="25"/>
        <v>0</v>
      </c>
      <c r="Z26" s="118">
        <f t="shared" si="26"/>
        <v>0</v>
      </c>
      <c r="AA26" s="118">
        <f t="shared" si="27"/>
        <v>0</v>
      </c>
      <c r="AB26" s="119">
        <f t="shared" si="28"/>
        <v>0</v>
      </c>
      <c r="AC26" s="100">
        <f t="shared" si="33"/>
        <v>340</v>
      </c>
      <c r="AD26" s="100">
        <f t="shared" si="34"/>
        <v>380</v>
      </c>
    </row>
    <row r="27" spans="1:30" s="112" customFormat="1" ht="22.5">
      <c r="A27" s="113">
        <v>18</v>
      </c>
      <c r="B27" s="113" t="s">
        <v>41</v>
      </c>
      <c r="C27" s="151" t="s">
        <v>28</v>
      </c>
      <c r="D27" s="151" t="s">
        <v>28</v>
      </c>
      <c r="E27" s="159">
        <v>4700028940321</v>
      </c>
      <c r="F27" s="93" t="s">
        <v>235</v>
      </c>
      <c r="G27" s="93" t="s">
        <v>238</v>
      </c>
      <c r="H27" s="93">
        <v>2008191900</v>
      </c>
      <c r="I27" s="93" t="s">
        <v>186</v>
      </c>
      <c r="J27" s="23" t="s">
        <v>76</v>
      </c>
      <c r="K27" s="113">
        <v>1</v>
      </c>
      <c r="L27" s="113">
        <v>12</v>
      </c>
      <c r="M27" s="113">
        <f t="shared" si="29"/>
        <v>12.7</v>
      </c>
      <c r="N27" s="113">
        <v>40</v>
      </c>
      <c r="O27" s="113">
        <f t="shared" si="30"/>
        <v>12</v>
      </c>
      <c r="P27" s="113">
        <v>410</v>
      </c>
      <c r="Q27" s="113">
        <v>280</v>
      </c>
      <c r="R27" s="92">
        <v>290</v>
      </c>
      <c r="S27" s="160">
        <v>340</v>
      </c>
      <c r="T27" s="114"/>
      <c r="U27" s="115">
        <f t="shared" si="31"/>
        <v>4080</v>
      </c>
      <c r="V27" s="116"/>
      <c r="W27" s="117">
        <f t="shared" si="32"/>
        <v>0</v>
      </c>
      <c r="X27" s="118">
        <f t="shared" si="24"/>
        <v>0</v>
      </c>
      <c r="Y27" s="118">
        <f t="shared" si="25"/>
        <v>0</v>
      </c>
      <c r="Z27" s="118">
        <f t="shared" si="26"/>
        <v>0</v>
      </c>
      <c r="AA27" s="118">
        <f t="shared" si="27"/>
        <v>0</v>
      </c>
      <c r="AB27" s="119">
        <f t="shared" si="28"/>
        <v>0</v>
      </c>
      <c r="AC27" s="100">
        <f t="shared" si="33"/>
        <v>340</v>
      </c>
      <c r="AD27" s="100">
        <f t="shared" si="34"/>
        <v>380</v>
      </c>
    </row>
    <row r="28" spans="1:30" s="112" customFormat="1" ht="22.5">
      <c r="A28" s="113">
        <v>19</v>
      </c>
      <c r="B28" s="113" t="s">
        <v>41</v>
      </c>
      <c r="C28" s="151" t="s">
        <v>28</v>
      </c>
      <c r="D28" s="151" t="s">
        <v>28</v>
      </c>
      <c r="E28" s="159">
        <v>4700028940383</v>
      </c>
      <c r="F28" s="93" t="s">
        <v>235</v>
      </c>
      <c r="G28" s="93" t="s">
        <v>238</v>
      </c>
      <c r="H28" s="93">
        <v>2008191900</v>
      </c>
      <c r="I28" s="93" t="s">
        <v>186</v>
      </c>
      <c r="J28" s="23" t="s">
        <v>77</v>
      </c>
      <c r="K28" s="113">
        <v>1</v>
      </c>
      <c r="L28" s="113">
        <v>12</v>
      </c>
      <c r="M28" s="113">
        <f t="shared" si="29"/>
        <v>12.7</v>
      </c>
      <c r="N28" s="113">
        <v>40</v>
      </c>
      <c r="O28" s="113">
        <f t="shared" si="30"/>
        <v>12</v>
      </c>
      <c r="P28" s="113">
        <v>410</v>
      </c>
      <c r="Q28" s="113">
        <v>280</v>
      </c>
      <c r="R28" s="92">
        <v>290</v>
      </c>
      <c r="S28" s="160">
        <v>340</v>
      </c>
      <c r="T28" s="114"/>
      <c r="U28" s="115">
        <f t="shared" si="31"/>
        <v>4080</v>
      </c>
      <c r="V28" s="116"/>
      <c r="W28" s="117">
        <f t="shared" si="32"/>
        <v>0</v>
      </c>
      <c r="X28" s="118">
        <f t="shared" si="24"/>
        <v>0</v>
      </c>
      <c r="Y28" s="118">
        <f t="shared" si="25"/>
        <v>0</v>
      </c>
      <c r="Z28" s="118">
        <f t="shared" si="26"/>
        <v>0</v>
      </c>
      <c r="AA28" s="118">
        <f t="shared" si="27"/>
        <v>0</v>
      </c>
      <c r="AB28" s="119">
        <f t="shared" si="28"/>
        <v>0</v>
      </c>
      <c r="AC28" s="100">
        <f t="shared" si="33"/>
        <v>340</v>
      </c>
      <c r="AD28" s="100">
        <f t="shared" si="34"/>
        <v>380</v>
      </c>
    </row>
    <row r="29" spans="1:30" s="112" customFormat="1" ht="22.5">
      <c r="A29" s="113">
        <v>20</v>
      </c>
      <c r="B29" s="113" t="s">
        <v>41</v>
      </c>
      <c r="C29" s="151" t="s">
        <v>28</v>
      </c>
      <c r="D29" s="151" t="s">
        <v>28</v>
      </c>
      <c r="E29" s="159">
        <v>4700028940352</v>
      </c>
      <c r="F29" s="93" t="s">
        <v>235</v>
      </c>
      <c r="G29" s="93" t="s">
        <v>238</v>
      </c>
      <c r="H29" s="93">
        <v>2008191900</v>
      </c>
      <c r="I29" s="93" t="s">
        <v>186</v>
      </c>
      <c r="J29" s="23" t="s">
        <v>78</v>
      </c>
      <c r="K29" s="113">
        <v>1</v>
      </c>
      <c r="L29" s="113">
        <v>12</v>
      </c>
      <c r="M29" s="113">
        <f t="shared" si="29"/>
        <v>12.7</v>
      </c>
      <c r="N29" s="113">
        <v>40</v>
      </c>
      <c r="O29" s="113">
        <f t="shared" si="30"/>
        <v>12</v>
      </c>
      <c r="P29" s="113">
        <v>410</v>
      </c>
      <c r="Q29" s="113">
        <v>280</v>
      </c>
      <c r="R29" s="92">
        <v>290</v>
      </c>
      <c r="S29" s="160">
        <v>340</v>
      </c>
      <c r="T29" s="114"/>
      <c r="U29" s="115">
        <f t="shared" si="31"/>
        <v>4080</v>
      </c>
      <c r="V29" s="116"/>
      <c r="W29" s="117">
        <f t="shared" si="32"/>
        <v>0</v>
      </c>
      <c r="X29" s="118">
        <f t="shared" si="24"/>
        <v>0</v>
      </c>
      <c r="Y29" s="118">
        <f t="shared" si="25"/>
        <v>0</v>
      </c>
      <c r="Z29" s="118">
        <f t="shared" si="26"/>
        <v>0</v>
      </c>
      <c r="AA29" s="118">
        <f t="shared" si="27"/>
        <v>0</v>
      </c>
      <c r="AB29" s="119">
        <f t="shared" si="28"/>
        <v>0</v>
      </c>
      <c r="AC29" s="100">
        <f t="shared" si="33"/>
        <v>340</v>
      </c>
      <c r="AD29" s="100">
        <f t="shared" si="34"/>
        <v>380</v>
      </c>
    </row>
    <row r="30" spans="1:30" s="112" customFormat="1" ht="22.5">
      <c r="A30" s="113">
        <v>21</v>
      </c>
      <c r="B30" s="113" t="s">
        <v>41</v>
      </c>
      <c r="C30" s="151" t="s">
        <v>28</v>
      </c>
      <c r="D30" s="151" t="s">
        <v>28</v>
      </c>
      <c r="E30" s="159">
        <v>4700028940611</v>
      </c>
      <c r="F30" s="93" t="s">
        <v>235</v>
      </c>
      <c r="G30" s="93" t="s">
        <v>238</v>
      </c>
      <c r="H30" s="93">
        <v>2008191900</v>
      </c>
      <c r="I30" s="93" t="s">
        <v>186</v>
      </c>
      <c r="J30" s="23" t="s">
        <v>79</v>
      </c>
      <c r="K30" s="113">
        <v>1</v>
      </c>
      <c r="L30" s="113">
        <v>12</v>
      </c>
      <c r="M30" s="113">
        <f t="shared" si="29"/>
        <v>12.7</v>
      </c>
      <c r="N30" s="113">
        <v>40</v>
      </c>
      <c r="O30" s="113">
        <f t="shared" si="30"/>
        <v>12</v>
      </c>
      <c r="P30" s="113">
        <v>410</v>
      </c>
      <c r="Q30" s="113">
        <v>280</v>
      </c>
      <c r="R30" s="92">
        <v>290</v>
      </c>
      <c r="S30" s="160">
        <v>340</v>
      </c>
      <c r="T30" s="114"/>
      <c r="U30" s="115">
        <f t="shared" si="31"/>
        <v>4080</v>
      </c>
      <c r="V30" s="116"/>
      <c r="W30" s="117">
        <f t="shared" si="32"/>
        <v>0</v>
      </c>
      <c r="X30" s="118">
        <f t="shared" si="24"/>
        <v>0</v>
      </c>
      <c r="Y30" s="118">
        <f t="shared" si="25"/>
        <v>0</v>
      </c>
      <c r="Z30" s="118">
        <f t="shared" si="26"/>
        <v>0</v>
      </c>
      <c r="AA30" s="118">
        <f t="shared" si="27"/>
        <v>0</v>
      </c>
      <c r="AB30" s="119">
        <f t="shared" si="28"/>
        <v>0</v>
      </c>
      <c r="AC30" s="100">
        <f t="shared" si="33"/>
        <v>340</v>
      </c>
      <c r="AD30" s="100">
        <f t="shared" si="34"/>
        <v>380</v>
      </c>
    </row>
    <row r="31" spans="1:30">
      <c r="A31" s="173" t="s">
        <v>44</v>
      </c>
      <c r="B31" s="173"/>
      <c r="C31" s="173"/>
      <c r="D31" s="173"/>
      <c r="E31" s="173"/>
      <c r="F31" s="173"/>
      <c r="G31" s="173"/>
      <c r="H31" s="173"/>
      <c r="I31" s="173"/>
      <c r="J31" s="173"/>
      <c r="K31" s="146"/>
      <c r="L31" s="146"/>
      <c r="M31" s="146"/>
      <c r="N31" s="146"/>
      <c r="O31" s="146"/>
      <c r="P31" s="146"/>
      <c r="Q31" s="146"/>
      <c r="R31" s="146"/>
      <c r="S31" s="146"/>
      <c r="T31" s="147"/>
      <c r="U31" s="148"/>
      <c r="V31" s="153">
        <f t="shared" ref="V31:AD31" si="35">SUM(V24:V30)</f>
        <v>0</v>
      </c>
      <c r="W31" s="154">
        <f t="shared" si="35"/>
        <v>0</v>
      </c>
      <c r="X31" s="155">
        <f t="shared" si="35"/>
        <v>0</v>
      </c>
      <c r="Y31" s="155">
        <f t="shared" si="35"/>
        <v>0</v>
      </c>
      <c r="Z31" s="155">
        <f t="shared" si="35"/>
        <v>0</v>
      </c>
      <c r="AA31" s="155">
        <f t="shared" si="35"/>
        <v>0</v>
      </c>
      <c r="AB31" s="156">
        <f t="shared" si="35"/>
        <v>0</v>
      </c>
      <c r="AC31" s="155">
        <f t="shared" si="35"/>
        <v>2380</v>
      </c>
      <c r="AD31" s="155">
        <f t="shared" si="35"/>
        <v>2660</v>
      </c>
    </row>
    <row r="32" spans="1:30" s="112" customFormat="1" ht="22.5">
      <c r="A32" s="103">
        <v>22</v>
      </c>
      <c r="B32" s="103" t="s">
        <v>41</v>
      </c>
      <c r="C32" s="157" t="s">
        <v>28</v>
      </c>
      <c r="D32" s="157" t="s">
        <v>28</v>
      </c>
      <c r="E32" s="104">
        <v>4700028940253</v>
      </c>
      <c r="F32" s="104" t="s">
        <v>235</v>
      </c>
      <c r="G32" s="104" t="s">
        <v>238</v>
      </c>
      <c r="H32" s="104">
        <v>2008191900</v>
      </c>
      <c r="I32" s="104" t="s">
        <v>186</v>
      </c>
      <c r="J32" s="105" t="s">
        <v>45</v>
      </c>
      <c r="K32" s="103">
        <v>0.5</v>
      </c>
      <c r="L32" s="103">
        <v>20</v>
      </c>
      <c r="M32" s="103">
        <f>K32*L32+0.7</f>
        <v>10.7</v>
      </c>
      <c r="N32" s="103">
        <v>40</v>
      </c>
      <c r="O32" s="103">
        <f>L32*K32</f>
        <v>10</v>
      </c>
      <c r="P32" s="103">
        <v>410</v>
      </c>
      <c r="Q32" s="103">
        <v>280</v>
      </c>
      <c r="R32" s="103">
        <v>290</v>
      </c>
      <c r="S32" s="158">
        <v>180</v>
      </c>
      <c r="T32" s="106"/>
      <c r="U32" s="107">
        <f>(S32*L32)*(1-T32)</f>
        <v>3600</v>
      </c>
      <c r="V32" s="108"/>
      <c r="W32" s="109">
        <f>V32*U32</f>
        <v>0</v>
      </c>
      <c r="X32" s="110">
        <f t="shared" ref="X32:X38" si="36">V32*U32</f>
        <v>0</v>
      </c>
      <c r="Y32" s="110">
        <f>V32*O32</f>
        <v>0</v>
      </c>
      <c r="Z32" s="110">
        <f t="shared" ref="Z32:Z38" si="37">V32/N32</f>
        <v>0</v>
      </c>
      <c r="AA32" s="110">
        <f t="shared" ref="AA32:AA38" si="38">V32*M32</f>
        <v>0</v>
      </c>
      <c r="AB32" s="111">
        <f t="shared" ref="AB32:AB38" si="39">V32*((P32*Q32*R32/1000000000))</f>
        <v>0</v>
      </c>
      <c r="AC32" s="110">
        <f>S32/K32</f>
        <v>360</v>
      </c>
      <c r="AD32" s="110">
        <f>AC32+40</f>
        <v>400</v>
      </c>
    </row>
    <row r="33" spans="1:30" s="112" customFormat="1" ht="22.5">
      <c r="A33" s="103">
        <v>23</v>
      </c>
      <c r="B33" s="103" t="s">
        <v>41</v>
      </c>
      <c r="C33" s="157" t="s">
        <v>28</v>
      </c>
      <c r="D33" s="157" t="s">
        <v>28</v>
      </c>
      <c r="E33" s="104">
        <v>4700028940284</v>
      </c>
      <c r="F33" s="104" t="s">
        <v>235</v>
      </c>
      <c r="G33" s="104" t="s">
        <v>239</v>
      </c>
      <c r="H33" s="104">
        <v>2008191900</v>
      </c>
      <c r="I33" s="104" t="s">
        <v>186</v>
      </c>
      <c r="J33" s="105" t="s">
        <v>80</v>
      </c>
      <c r="K33" s="103">
        <v>0.5</v>
      </c>
      <c r="L33" s="103">
        <v>20</v>
      </c>
      <c r="M33" s="103">
        <f t="shared" ref="M33:M38" si="40">K33*L33+0.7</f>
        <v>10.7</v>
      </c>
      <c r="N33" s="103">
        <v>40</v>
      </c>
      <c r="O33" s="103">
        <f t="shared" ref="O33:O38" si="41">L33*K33</f>
        <v>10</v>
      </c>
      <c r="P33" s="103">
        <v>410</v>
      </c>
      <c r="Q33" s="103">
        <v>280</v>
      </c>
      <c r="R33" s="103">
        <v>290</v>
      </c>
      <c r="S33" s="158">
        <v>180</v>
      </c>
      <c r="T33" s="106"/>
      <c r="U33" s="107">
        <f t="shared" ref="U33:U38" si="42">(S33*L33)*(1-T33)</f>
        <v>3600</v>
      </c>
      <c r="V33" s="108"/>
      <c r="W33" s="109">
        <f t="shared" ref="W33:W38" si="43">V33*U33</f>
        <v>0</v>
      </c>
      <c r="X33" s="110">
        <f t="shared" si="36"/>
        <v>0</v>
      </c>
      <c r="Y33" s="110">
        <f t="shared" ref="Y33:Y38" si="44">V33*O33</f>
        <v>0</v>
      </c>
      <c r="Z33" s="110">
        <f t="shared" si="37"/>
        <v>0</v>
      </c>
      <c r="AA33" s="110">
        <f t="shared" si="38"/>
        <v>0</v>
      </c>
      <c r="AB33" s="111">
        <f t="shared" si="39"/>
        <v>0</v>
      </c>
      <c r="AC33" s="110">
        <f t="shared" ref="AC33:AC38" si="45">S33/K33</f>
        <v>360</v>
      </c>
      <c r="AD33" s="110">
        <f t="shared" ref="AD33:AD38" si="46">AC33+40</f>
        <v>400</v>
      </c>
    </row>
    <row r="34" spans="1:30" s="112" customFormat="1" ht="22.5">
      <c r="A34" s="103">
        <v>24</v>
      </c>
      <c r="B34" s="103" t="s">
        <v>41</v>
      </c>
      <c r="C34" s="157" t="s">
        <v>28</v>
      </c>
      <c r="D34" s="157" t="s">
        <v>28</v>
      </c>
      <c r="E34" s="104">
        <v>4700028940277</v>
      </c>
      <c r="F34" s="104" t="s">
        <v>235</v>
      </c>
      <c r="G34" s="104" t="s">
        <v>240</v>
      </c>
      <c r="H34" s="104">
        <v>2008191900</v>
      </c>
      <c r="I34" s="104" t="s">
        <v>186</v>
      </c>
      <c r="J34" s="105" t="s">
        <v>81</v>
      </c>
      <c r="K34" s="103">
        <v>0.5</v>
      </c>
      <c r="L34" s="103">
        <v>20</v>
      </c>
      <c r="M34" s="103">
        <f t="shared" si="40"/>
        <v>10.7</v>
      </c>
      <c r="N34" s="103">
        <v>40</v>
      </c>
      <c r="O34" s="103">
        <f t="shared" si="41"/>
        <v>10</v>
      </c>
      <c r="P34" s="103">
        <v>410</v>
      </c>
      <c r="Q34" s="103">
        <v>280</v>
      </c>
      <c r="R34" s="103">
        <v>290</v>
      </c>
      <c r="S34" s="158">
        <v>180</v>
      </c>
      <c r="T34" s="106"/>
      <c r="U34" s="107">
        <f t="shared" si="42"/>
        <v>3600</v>
      </c>
      <c r="V34" s="108"/>
      <c r="W34" s="109">
        <f t="shared" si="43"/>
        <v>0</v>
      </c>
      <c r="X34" s="110">
        <f t="shared" si="36"/>
        <v>0</v>
      </c>
      <c r="Y34" s="110">
        <f t="shared" si="44"/>
        <v>0</v>
      </c>
      <c r="Z34" s="110">
        <f t="shared" si="37"/>
        <v>0</v>
      </c>
      <c r="AA34" s="110">
        <f t="shared" si="38"/>
        <v>0</v>
      </c>
      <c r="AB34" s="111">
        <f t="shared" si="39"/>
        <v>0</v>
      </c>
      <c r="AC34" s="110">
        <f t="shared" si="45"/>
        <v>360</v>
      </c>
      <c r="AD34" s="110">
        <f t="shared" si="46"/>
        <v>400</v>
      </c>
    </row>
    <row r="35" spans="1:30" s="112" customFormat="1" ht="22.5">
      <c r="A35" s="103">
        <v>25</v>
      </c>
      <c r="B35" s="103" t="s">
        <v>41</v>
      </c>
      <c r="C35" s="157" t="s">
        <v>28</v>
      </c>
      <c r="D35" s="157" t="s">
        <v>28</v>
      </c>
      <c r="E35" s="104">
        <v>4700028940260</v>
      </c>
      <c r="F35" s="104" t="s">
        <v>235</v>
      </c>
      <c r="G35" s="104" t="s">
        <v>241</v>
      </c>
      <c r="H35" s="104">
        <v>2008191900</v>
      </c>
      <c r="I35" s="104" t="s">
        <v>186</v>
      </c>
      <c r="J35" s="105" t="s">
        <v>82</v>
      </c>
      <c r="K35" s="103">
        <v>0.5</v>
      </c>
      <c r="L35" s="103">
        <v>20</v>
      </c>
      <c r="M35" s="103">
        <f t="shared" si="40"/>
        <v>10.7</v>
      </c>
      <c r="N35" s="103">
        <v>40</v>
      </c>
      <c r="O35" s="103">
        <f t="shared" si="41"/>
        <v>10</v>
      </c>
      <c r="P35" s="103">
        <v>410</v>
      </c>
      <c r="Q35" s="103">
        <v>280</v>
      </c>
      <c r="R35" s="103">
        <v>290</v>
      </c>
      <c r="S35" s="158">
        <v>180</v>
      </c>
      <c r="T35" s="106"/>
      <c r="U35" s="107">
        <f t="shared" si="42"/>
        <v>3600</v>
      </c>
      <c r="V35" s="108"/>
      <c r="W35" s="109">
        <f t="shared" si="43"/>
        <v>0</v>
      </c>
      <c r="X35" s="110">
        <f t="shared" si="36"/>
        <v>0</v>
      </c>
      <c r="Y35" s="110">
        <f t="shared" si="44"/>
        <v>0</v>
      </c>
      <c r="Z35" s="110">
        <f t="shared" si="37"/>
        <v>0</v>
      </c>
      <c r="AA35" s="110">
        <f t="shared" si="38"/>
        <v>0</v>
      </c>
      <c r="AB35" s="111">
        <f t="shared" si="39"/>
        <v>0</v>
      </c>
      <c r="AC35" s="110">
        <f t="shared" si="45"/>
        <v>360</v>
      </c>
      <c r="AD35" s="110">
        <f t="shared" si="46"/>
        <v>400</v>
      </c>
    </row>
    <row r="36" spans="1:30" s="112" customFormat="1" ht="22.5">
      <c r="A36" s="103">
        <v>26</v>
      </c>
      <c r="B36" s="103" t="s">
        <v>41</v>
      </c>
      <c r="C36" s="157" t="s">
        <v>28</v>
      </c>
      <c r="D36" s="157" t="s">
        <v>28</v>
      </c>
      <c r="E36" s="104" t="s">
        <v>246</v>
      </c>
      <c r="F36" s="104" t="s">
        <v>235</v>
      </c>
      <c r="G36" s="104" t="s">
        <v>242</v>
      </c>
      <c r="H36" s="104">
        <v>2008191900</v>
      </c>
      <c r="I36" s="104" t="s">
        <v>186</v>
      </c>
      <c r="J36" s="105" t="s">
        <v>83</v>
      </c>
      <c r="K36" s="103">
        <v>0.5</v>
      </c>
      <c r="L36" s="103">
        <v>20</v>
      </c>
      <c r="M36" s="103">
        <f t="shared" si="40"/>
        <v>10.7</v>
      </c>
      <c r="N36" s="103">
        <v>40</v>
      </c>
      <c r="O36" s="103">
        <f t="shared" si="41"/>
        <v>10</v>
      </c>
      <c r="P36" s="103">
        <v>410</v>
      </c>
      <c r="Q36" s="103">
        <v>280</v>
      </c>
      <c r="R36" s="103">
        <v>290</v>
      </c>
      <c r="S36" s="158">
        <v>180</v>
      </c>
      <c r="T36" s="106"/>
      <c r="U36" s="107">
        <f t="shared" si="42"/>
        <v>3600</v>
      </c>
      <c r="V36" s="108"/>
      <c r="W36" s="109">
        <f t="shared" si="43"/>
        <v>0</v>
      </c>
      <c r="X36" s="110">
        <f t="shared" si="36"/>
        <v>0</v>
      </c>
      <c r="Y36" s="110">
        <f t="shared" si="44"/>
        <v>0</v>
      </c>
      <c r="Z36" s="110">
        <f t="shared" si="37"/>
        <v>0</v>
      </c>
      <c r="AA36" s="110">
        <f t="shared" si="38"/>
        <v>0</v>
      </c>
      <c r="AB36" s="111">
        <f t="shared" si="39"/>
        <v>0</v>
      </c>
      <c r="AC36" s="110">
        <f t="shared" si="45"/>
        <v>360</v>
      </c>
      <c r="AD36" s="110">
        <f t="shared" si="46"/>
        <v>400</v>
      </c>
    </row>
    <row r="37" spans="1:30" s="112" customFormat="1" ht="22.5">
      <c r="A37" s="103">
        <v>27</v>
      </c>
      <c r="B37" s="103" t="s">
        <v>41</v>
      </c>
      <c r="C37" s="157" t="s">
        <v>28</v>
      </c>
      <c r="D37" s="157" t="s">
        <v>28</v>
      </c>
      <c r="E37" s="104">
        <v>4700028940291</v>
      </c>
      <c r="F37" s="104" t="s">
        <v>235</v>
      </c>
      <c r="G37" s="104" t="s">
        <v>243</v>
      </c>
      <c r="H37" s="104">
        <v>2008191900</v>
      </c>
      <c r="I37" s="104" t="s">
        <v>186</v>
      </c>
      <c r="J37" s="105" t="s">
        <v>84</v>
      </c>
      <c r="K37" s="103">
        <v>0.5</v>
      </c>
      <c r="L37" s="103">
        <v>20</v>
      </c>
      <c r="M37" s="103">
        <f t="shared" si="40"/>
        <v>10.7</v>
      </c>
      <c r="N37" s="103">
        <v>40</v>
      </c>
      <c r="O37" s="103">
        <f t="shared" si="41"/>
        <v>10</v>
      </c>
      <c r="P37" s="103">
        <v>410</v>
      </c>
      <c r="Q37" s="103">
        <v>280</v>
      </c>
      <c r="R37" s="103">
        <v>290</v>
      </c>
      <c r="S37" s="158">
        <v>180</v>
      </c>
      <c r="T37" s="106"/>
      <c r="U37" s="107">
        <f t="shared" si="42"/>
        <v>3600</v>
      </c>
      <c r="V37" s="108"/>
      <c r="W37" s="109">
        <f t="shared" si="43"/>
        <v>0</v>
      </c>
      <c r="X37" s="110">
        <f t="shared" si="36"/>
        <v>0</v>
      </c>
      <c r="Y37" s="110">
        <f t="shared" si="44"/>
        <v>0</v>
      </c>
      <c r="Z37" s="110">
        <f t="shared" si="37"/>
        <v>0</v>
      </c>
      <c r="AA37" s="110">
        <f t="shared" si="38"/>
        <v>0</v>
      </c>
      <c r="AB37" s="111">
        <f t="shared" si="39"/>
        <v>0</v>
      </c>
      <c r="AC37" s="110">
        <f t="shared" si="45"/>
        <v>360</v>
      </c>
      <c r="AD37" s="110">
        <f t="shared" si="46"/>
        <v>400</v>
      </c>
    </row>
    <row r="38" spans="1:30" s="112" customFormat="1" ht="22.5">
      <c r="A38" s="103">
        <v>28</v>
      </c>
      <c r="B38" s="120" t="s">
        <v>41</v>
      </c>
      <c r="C38" s="157" t="s">
        <v>28</v>
      </c>
      <c r="D38" s="161" t="s">
        <v>28</v>
      </c>
      <c r="E38" s="104" t="s">
        <v>247</v>
      </c>
      <c r="F38" s="104" t="s">
        <v>235</v>
      </c>
      <c r="G38" s="104" t="s">
        <v>244</v>
      </c>
      <c r="H38" s="104">
        <v>2008191900</v>
      </c>
      <c r="I38" s="104" t="s">
        <v>186</v>
      </c>
      <c r="J38" s="105" t="s">
        <v>85</v>
      </c>
      <c r="K38" s="120">
        <v>0.5</v>
      </c>
      <c r="L38" s="120">
        <v>20</v>
      </c>
      <c r="M38" s="103">
        <f t="shared" si="40"/>
        <v>10.7</v>
      </c>
      <c r="N38" s="120">
        <v>40</v>
      </c>
      <c r="O38" s="120">
        <f t="shared" si="41"/>
        <v>10</v>
      </c>
      <c r="P38" s="120">
        <v>410</v>
      </c>
      <c r="Q38" s="120">
        <v>280</v>
      </c>
      <c r="R38" s="120">
        <v>290</v>
      </c>
      <c r="S38" s="162">
        <v>180</v>
      </c>
      <c r="T38" s="121"/>
      <c r="U38" s="122">
        <f t="shared" si="42"/>
        <v>3600</v>
      </c>
      <c r="V38" s="123"/>
      <c r="W38" s="124">
        <f t="shared" si="43"/>
        <v>0</v>
      </c>
      <c r="X38" s="125">
        <f t="shared" si="36"/>
        <v>0</v>
      </c>
      <c r="Y38" s="125">
        <f t="shared" si="44"/>
        <v>0</v>
      </c>
      <c r="Z38" s="125">
        <f t="shared" si="37"/>
        <v>0</v>
      </c>
      <c r="AA38" s="125">
        <f t="shared" si="38"/>
        <v>0</v>
      </c>
      <c r="AB38" s="126">
        <f t="shared" si="39"/>
        <v>0</v>
      </c>
      <c r="AC38" s="125">
        <f t="shared" si="45"/>
        <v>360</v>
      </c>
      <c r="AD38" s="125">
        <f t="shared" si="46"/>
        <v>400</v>
      </c>
    </row>
    <row r="39" spans="1:30" s="112" customFormat="1" ht="8.25" customHeight="1">
      <c r="A39" s="127"/>
      <c r="B39" s="127"/>
      <c r="C39" s="127"/>
      <c r="D39" s="163"/>
      <c r="E39" s="128"/>
      <c r="F39" s="128"/>
      <c r="G39" s="128"/>
      <c r="H39" s="128"/>
      <c r="I39" s="128"/>
      <c r="J39" s="129"/>
      <c r="K39" s="127"/>
      <c r="L39" s="127"/>
      <c r="M39" s="127"/>
      <c r="N39" s="127"/>
      <c r="O39" s="127"/>
      <c r="P39" s="127"/>
      <c r="Q39" s="127"/>
      <c r="R39" s="127"/>
      <c r="S39" s="164"/>
      <c r="T39" s="130"/>
      <c r="U39" s="131"/>
      <c r="V39" s="127"/>
      <c r="W39" s="132"/>
      <c r="X39" s="132"/>
      <c r="Y39" s="132"/>
      <c r="Z39" s="132"/>
      <c r="AA39" s="132"/>
      <c r="AB39" s="133"/>
      <c r="AC39" s="132"/>
      <c r="AD39" s="132"/>
    </row>
    <row r="40" spans="1:30" ht="12" thickBot="1">
      <c r="A40" s="174" t="s">
        <v>49</v>
      </c>
      <c r="B40" s="174"/>
      <c r="C40" s="174"/>
      <c r="D40" s="174"/>
      <c r="E40" s="174"/>
      <c r="F40" s="174"/>
      <c r="G40" s="174"/>
      <c r="H40" s="174"/>
      <c r="I40" s="174"/>
      <c r="J40" s="174"/>
      <c r="K40" s="165"/>
      <c r="L40" s="165"/>
      <c r="M40" s="165"/>
      <c r="N40" s="165"/>
      <c r="O40" s="165"/>
      <c r="P40" s="165"/>
      <c r="Q40" s="165"/>
      <c r="R40" s="165"/>
      <c r="S40" s="165"/>
      <c r="T40" s="166"/>
      <c r="U40" s="167"/>
      <c r="V40" s="168">
        <f t="shared" ref="V40:AD40" si="47">SUM(V32:V38)</f>
        <v>0</v>
      </c>
      <c r="W40" s="169">
        <f t="shared" si="47"/>
        <v>0</v>
      </c>
      <c r="X40" s="170">
        <f t="shared" si="47"/>
        <v>0</v>
      </c>
      <c r="Y40" s="170">
        <f t="shared" si="47"/>
        <v>0</v>
      </c>
      <c r="Z40" s="170">
        <f t="shared" si="47"/>
        <v>0</v>
      </c>
      <c r="AA40" s="170">
        <f t="shared" si="47"/>
        <v>0</v>
      </c>
      <c r="AB40" s="171">
        <f t="shared" si="47"/>
        <v>0</v>
      </c>
      <c r="AC40" s="170">
        <f t="shared" si="47"/>
        <v>2520</v>
      </c>
      <c r="AD40" s="170">
        <f t="shared" si="47"/>
        <v>2800</v>
      </c>
    </row>
    <row r="41" spans="1:30" ht="22.5">
      <c r="A41" s="92">
        <v>29</v>
      </c>
      <c r="B41" s="92" t="s">
        <v>25</v>
      </c>
      <c r="C41" s="151" t="s">
        <v>28</v>
      </c>
      <c r="D41" s="151" t="s">
        <v>28</v>
      </c>
      <c r="E41" s="159">
        <v>4700028940642</v>
      </c>
      <c r="F41" s="93" t="s">
        <v>235</v>
      </c>
      <c r="G41" s="93" t="s">
        <v>238</v>
      </c>
      <c r="H41" s="93">
        <v>2008191900</v>
      </c>
      <c r="I41" s="93" t="s">
        <v>186</v>
      </c>
      <c r="J41" s="94" t="s">
        <v>54</v>
      </c>
      <c r="K41" s="95">
        <v>20</v>
      </c>
      <c r="L41" s="95"/>
      <c r="M41" s="92">
        <f>K41+0.1</f>
        <v>20.100000000000001</v>
      </c>
      <c r="N41" s="92">
        <v>20</v>
      </c>
      <c r="O41" s="92">
        <v>20</v>
      </c>
      <c r="P41" s="92">
        <v>1100</v>
      </c>
      <c r="Q41" s="92">
        <v>550</v>
      </c>
      <c r="R41" s="92">
        <v>150</v>
      </c>
      <c r="S41" s="152">
        <f>390*20</f>
        <v>7800</v>
      </c>
      <c r="T41" s="96"/>
      <c r="U41" s="97">
        <f>S41*(1-T41)</f>
        <v>7800</v>
      </c>
      <c r="V41" s="98"/>
      <c r="W41" s="99">
        <f>V41*S41</f>
        <v>0</v>
      </c>
      <c r="X41" s="100">
        <f>V41*U41</f>
        <v>0</v>
      </c>
      <c r="Y41" s="100">
        <f>V41*O41</f>
        <v>0</v>
      </c>
      <c r="Z41" s="100">
        <f>V41/N41</f>
        <v>0</v>
      </c>
      <c r="AA41" s="101">
        <f t="shared" ref="AA41:AA47" si="48">V41*M41</f>
        <v>0</v>
      </c>
      <c r="AB41" s="102">
        <f>V41*((P41*Q41*R41/1000000000))</f>
        <v>0</v>
      </c>
      <c r="AC41" s="100">
        <f>S41/K41</f>
        <v>390</v>
      </c>
      <c r="AD41" s="100">
        <f>AC41+40</f>
        <v>430</v>
      </c>
    </row>
    <row r="42" spans="1:30" ht="22.5">
      <c r="A42" s="92">
        <v>30</v>
      </c>
      <c r="B42" s="92" t="s">
        <v>25</v>
      </c>
      <c r="C42" s="151" t="s">
        <v>28</v>
      </c>
      <c r="D42" s="151" t="s">
        <v>28</v>
      </c>
      <c r="E42" s="159">
        <v>4700028940659</v>
      </c>
      <c r="F42" s="93" t="s">
        <v>235</v>
      </c>
      <c r="G42" s="93" t="s">
        <v>238</v>
      </c>
      <c r="H42" s="93">
        <v>2008191900</v>
      </c>
      <c r="I42" s="93" t="s">
        <v>186</v>
      </c>
      <c r="J42" s="23" t="s">
        <v>55</v>
      </c>
      <c r="K42" s="95">
        <v>20</v>
      </c>
      <c r="L42" s="95"/>
      <c r="M42" s="92">
        <f t="shared" ref="M42:M47" si="49">K42+0.1</f>
        <v>20.100000000000001</v>
      </c>
      <c r="N42" s="92">
        <v>20</v>
      </c>
      <c r="O42" s="92">
        <v>20</v>
      </c>
      <c r="P42" s="92">
        <v>1100</v>
      </c>
      <c r="Q42" s="92">
        <v>550</v>
      </c>
      <c r="R42" s="92">
        <v>150</v>
      </c>
      <c r="S42" s="152">
        <f t="shared" ref="S42:S47" si="50">390*20</f>
        <v>7800</v>
      </c>
      <c r="T42" s="96"/>
      <c r="U42" s="97">
        <f t="shared" ref="U42:U47" si="51">S42*(1-T42)</f>
        <v>7800</v>
      </c>
      <c r="V42" s="98"/>
      <c r="W42" s="99">
        <f t="shared" ref="W42:W47" si="52">V42*S42</f>
        <v>0</v>
      </c>
      <c r="X42" s="100">
        <f t="shared" ref="X42:X47" si="53">V42*U42</f>
        <v>0</v>
      </c>
      <c r="Y42" s="100">
        <f t="shared" ref="Y42:Y47" si="54">V42*O42</f>
        <v>0</v>
      </c>
      <c r="Z42" s="100">
        <f t="shared" ref="Z42:Z47" si="55">V42/N42</f>
        <v>0</v>
      </c>
      <c r="AA42" s="101">
        <f t="shared" si="48"/>
        <v>0</v>
      </c>
      <c r="AB42" s="102">
        <f t="shared" ref="AB42:AB47" si="56">V42*((P42*Q42*R42/1000000000))</f>
        <v>0</v>
      </c>
      <c r="AC42" s="100">
        <f t="shared" ref="AC42:AC47" si="57">S42/K42</f>
        <v>390</v>
      </c>
      <c r="AD42" s="100">
        <f t="shared" ref="AD42:AD47" si="58">AC42+40</f>
        <v>430</v>
      </c>
    </row>
    <row r="43" spans="1:30" ht="22.5">
      <c r="A43" s="92">
        <v>31</v>
      </c>
      <c r="B43" s="92" t="s">
        <v>25</v>
      </c>
      <c r="C43" s="151" t="s">
        <v>28</v>
      </c>
      <c r="D43" s="151" t="s">
        <v>28</v>
      </c>
      <c r="E43" s="159">
        <v>4700028940666</v>
      </c>
      <c r="F43" s="93" t="s">
        <v>235</v>
      </c>
      <c r="G43" s="93" t="s">
        <v>238</v>
      </c>
      <c r="H43" s="93">
        <v>2008191900</v>
      </c>
      <c r="I43" s="93" t="s">
        <v>186</v>
      </c>
      <c r="J43" s="23" t="s">
        <v>56</v>
      </c>
      <c r="K43" s="95">
        <v>20</v>
      </c>
      <c r="L43" s="95"/>
      <c r="M43" s="92">
        <f t="shared" si="49"/>
        <v>20.100000000000001</v>
      </c>
      <c r="N43" s="92">
        <v>20</v>
      </c>
      <c r="O43" s="92">
        <v>20</v>
      </c>
      <c r="P43" s="92">
        <v>1100</v>
      </c>
      <c r="Q43" s="92">
        <v>550</v>
      </c>
      <c r="R43" s="92">
        <v>150</v>
      </c>
      <c r="S43" s="152">
        <f t="shared" si="50"/>
        <v>7800</v>
      </c>
      <c r="T43" s="96"/>
      <c r="U43" s="97">
        <f t="shared" si="51"/>
        <v>7800</v>
      </c>
      <c r="V43" s="98"/>
      <c r="W43" s="99">
        <f t="shared" si="52"/>
        <v>0</v>
      </c>
      <c r="X43" s="100">
        <f t="shared" si="53"/>
        <v>0</v>
      </c>
      <c r="Y43" s="100">
        <f t="shared" si="54"/>
        <v>0</v>
      </c>
      <c r="Z43" s="100">
        <f t="shared" si="55"/>
        <v>0</v>
      </c>
      <c r="AA43" s="101">
        <f t="shared" si="48"/>
        <v>0</v>
      </c>
      <c r="AB43" s="102">
        <f t="shared" si="56"/>
        <v>0</v>
      </c>
      <c r="AC43" s="100">
        <f t="shared" si="57"/>
        <v>390</v>
      </c>
      <c r="AD43" s="100">
        <f t="shared" si="58"/>
        <v>430</v>
      </c>
    </row>
    <row r="44" spans="1:30" ht="22.5">
      <c r="A44" s="92">
        <v>32</v>
      </c>
      <c r="B44" s="92" t="s">
        <v>25</v>
      </c>
      <c r="C44" s="151" t="s">
        <v>28</v>
      </c>
      <c r="D44" s="151" t="s">
        <v>28</v>
      </c>
      <c r="E44" s="159">
        <v>4700028940673</v>
      </c>
      <c r="F44" s="93" t="s">
        <v>235</v>
      </c>
      <c r="G44" s="93" t="s">
        <v>238</v>
      </c>
      <c r="H44" s="93">
        <v>2008191900</v>
      </c>
      <c r="I44" s="93" t="s">
        <v>186</v>
      </c>
      <c r="J44" s="23" t="s">
        <v>57</v>
      </c>
      <c r="K44" s="95">
        <v>20</v>
      </c>
      <c r="L44" s="95"/>
      <c r="M44" s="92">
        <f t="shared" si="49"/>
        <v>20.100000000000001</v>
      </c>
      <c r="N44" s="92">
        <v>20</v>
      </c>
      <c r="O44" s="92">
        <v>20</v>
      </c>
      <c r="P44" s="92">
        <v>1100</v>
      </c>
      <c r="Q44" s="92">
        <v>550</v>
      </c>
      <c r="R44" s="92">
        <v>150</v>
      </c>
      <c r="S44" s="152">
        <f t="shared" si="50"/>
        <v>7800</v>
      </c>
      <c r="T44" s="96"/>
      <c r="U44" s="97">
        <f t="shared" si="51"/>
        <v>7800</v>
      </c>
      <c r="V44" s="98"/>
      <c r="W44" s="99">
        <f t="shared" si="52"/>
        <v>0</v>
      </c>
      <c r="X44" s="100">
        <f t="shared" si="53"/>
        <v>0</v>
      </c>
      <c r="Y44" s="100">
        <f t="shared" si="54"/>
        <v>0</v>
      </c>
      <c r="Z44" s="100">
        <f t="shared" si="55"/>
        <v>0</v>
      </c>
      <c r="AA44" s="101">
        <f t="shared" si="48"/>
        <v>0</v>
      </c>
      <c r="AB44" s="102">
        <f t="shared" si="56"/>
        <v>0</v>
      </c>
      <c r="AC44" s="100">
        <f t="shared" si="57"/>
        <v>390</v>
      </c>
      <c r="AD44" s="100">
        <f t="shared" si="58"/>
        <v>430</v>
      </c>
    </row>
    <row r="45" spans="1:30" ht="22.5">
      <c r="A45" s="92">
        <v>33</v>
      </c>
      <c r="B45" s="92" t="s">
        <v>25</v>
      </c>
      <c r="C45" s="151" t="s">
        <v>28</v>
      </c>
      <c r="D45" s="151" t="s">
        <v>28</v>
      </c>
      <c r="E45" s="159">
        <v>4700028940680</v>
      </c>
      <c r="F45" s="93" t="s">
        <v>235</v>
      </c>
      <c r="G45" s="93" t="s">
        <v>238</v>
      </c>
      <c r="H45" s="93">
        <v>2008191900</v>
      </c>
      <c r="I45" s="93" t="s">
        <v>186</v>
      </c>
      <c r="J45" s="23" t="s">
        <v>58</v>
      </c>
      <c r="K45" s="95">
        <v>20</v>
      </c>
      <c r="L45" s="95"/>
      <c r="M45" s="92">
        <f t="shared" si="49"/>
        <v>20.100000000000001</v>
      </c>
      <c r="N45" s="92">
        <v>20</v>
      </c>
      <c r="O45" s="92">
        <v>20</v>
      </c>
      <c r="P45" s="92">
        <v>1100</v>
      </c>
      <c r="Q45" s="92">
        <v>550</v>
      </c>
      <c r="R45" s="92">
        <v>150</v>
      </c>
      <c r="S45" s="152">
        <f t="shared" si="50"/>
        <v>7800</v>
      </c>
      <c r="T45" s="96"/>
      <c r="U45" s="97">
        <f t="shared" si="51"/>
        <v>7800</v>
      </c>
      <c r="V45" s="98"/>
      <c r="W45" s="99">
        <f t="shared" si="52"/>
        <v>0</v>
      </c>
      <c r="X45" s="100">
        <f t="shared" si="53"/>
        <v>0</v>
      </c>
      <c r="Y45" s="100">
        <f t="shared" si="54"/>
        <v>0</v>
      </c>
      <c r="Z45" s="100">
        <f t="shared" si="55"/>
        <v>0</v>
      </c>
      <c r="AA45" s="101">
        <f t="shared" si="48"/>
        <v>0</v>
      </c>
      <c r="AB45" s="102">
        <f t="shared" si="56"/>
        <v>0</v>
      </c>
      <c r="AC45" s="100">
        <f t="shared" si="57"/>
        <v>390</v>
      </c>
      <c r="AD45" s="100">
        <f t="shared" si="58"/>
        <v>430</v>
      </c>
    </row>
    <row r="46" spans="1:30" ht="22.5">
      <c r="A46" s="92">
        <v>34</v>
      </c>
      <c r="B46" s="92" t="s">
        <v>25</v>
      </c>
      <c r="C46" s="151" t="s">
        <v>28</v>
      </c>
      <c r="D46" s="151" t="s">
        <v>28</v>
      </c>
      <c r="E46" s="159">
        <v>4700028940697</v>
      </c>
      <c r="F46" s="93" t="s">
        <v>235</v>
      </c>
      <c r="G46" s="93" t="s">
        <v>238</v>
      </c>
      <c r="H46" s="93">
        <v>2008191900</v>
      </c>
      <c r="I46" s="93" t="s">
        <v>186</v>
      </c>
      <c r="J46" s="23" t="s">
        <v>59</v>
      </c>
      <c r="K46" s="95">
        <v>20</v>
      </c>
      <c r="L46" s="95"/>
      <c r="M46" s="92">
        <f t="shared" si="49"/>
        <v>20.100000000000001</v>
      </c>
      <c r="N46" s="92">
        <v>20</v>
      </c>
      <c r="O46" s="92">
        <v>20</v>
      </c>
      <c r="P46" s="92">
        <v>1100</v>
      </c>
      <c r="Q46" s="92">
        <v>550</v>
      </c>
      <c r="R46" s="92">
        <v>150</v>
      </c>
      <c r="S46" s="152">
        <f t="shared" si="50"/>
        <v>7800</v>
      </c>
      <c r="T46" s="96"/>
      <c r="U46" s="97">
        <f t="shared" si="51"/>
        <v>7800</v>
      </c>
      <c r="V46" s="98"/>
      <c r="W46" s="99">
        <f t="shared" si="52"/>
        <v>0</v>
      </c>
      <c r="X46" s="100">
        <f t="shared" si="53"/>
        <v>0</v>
      </c>
      <c r="Y46" s="100">
        <f t="shared" si="54"/>
        <v>0</v>
      </c>
      <c r="Z46" s="100">
        <f t="shared" si="55"/>
        <v>0</v>
      </c>
      <c r="AA46" s="101">
        <f t="shared" si="48"/>
        <v>0</v>
      </c>
      <c r="AB46" s="102">
        <f t="shared" si="56"/>
        <v>0</v>
      </c>
      <c r="AC46" s="100">
        <f t="shared" si="57"/>
        <v>390</v>
      </c>
      <c r="AD46" s="100">
        <f t="shared" si="58"/>
        <v>430</v>
      </c>
    </row>
    <row r="47" spans="1:30" ht="22.5">
      <c r="A47" s="92">
        <v>35</v>
      </c>
      <c r="B47" s="92" t="s">
        <v>25</v>
      </c>
      <c r="C47" s="151" t="s">
        <v>28</v>
      </c>
      <c r="D47" s="151" t="s">
        <v>28</v>
      </c>
      <c r="E47" s="159">
        <v>4700028940703</v>
      </c>
      <c r="F47" s="93" t="s">
        <v>235</v>
      </c>
      <c r="G47" s="93" t="s">
        <v>238</v>
      </c>
      <c r="H47" s="93">
        <v>2008191900</v>
      </c>
      <c r="I47" s="93" t="s">
        <v>186</v>
      </c>
      <c r="J47" s="23" t="s">
        <v>60</v>
      </c>
      <c r="K47" s="95">
        <v>20</v>
      </c>
      <c r="L47" s="95"/>
      <c r="M47" s="92">
        <f t="shared" si="49"/>
        <v>20.100000000000001</v>
      </c>
      <c r="N47" s="92">
        <v>20</v>
      </c>
      <c r="O47" s="92">
        <v>20</v>
      </c>
      <c r="P47" s="92">
        <v>1100</v>
      </c>
      <c r="Q47" s="92">
        <v>550</v>
      </c>
      <c r="R47" s="92">
        <v>150</v>
      </c>
      <c r="S47" s="152">
        <f t="shared" si="50"/>
        <v>7800</v>
      </c>
      <c r="T47" s="96"/>
      <c r="U47" s="97">
        <f t="shared" si="51"/>
        <v>7800</v>
      </c>
      <c r="V47" s="98"/>
      <c r="W47" s="99">
        <f t="shared" si="52"/>
        <v>0</v>
      </c>
      <c r="X47" s="100">
        <f t="shared" si="53"/>
        <v>0</v>
      </c>
      <c r="Y47" s="100">
        <f t="shared" si="54"/>
        <v>0</v>
      </c>
      <c r="Z47" s="100">
        <f t="shared" si="55"/>
        <v>0</v>
      </c>
      <c r="AA47" s="101">
        <f t="shared" si="48"/>
        <v>0</v>
      </c>
      <c r="AB47" s="102">
        <f t="shared" si="56"/>
        <v>0</v>
      </c>
      <c r="AC47" s="100">
        <f t="shared" si="57"/>
        <v>390</v>
      </c>
      <c r="AD47" s="100">
        <f t="shared" si="58"/>
        <v>430</v>
      </c>
    </row>
    <row r="48" spans="1:30">
      <c r="A48" s="173" t="s">
        <v>254</v>
      </c>
      <c r="B48" s="173"/>
      <c r="C48" s="173"/>
      <c r="D48" s="173"/>
      <c r="E48" s="173"/>
      <c r="F48" s="173"/>
      <c r="G48" s="173"/>
      <c r="H48" s="173"/>
      <c r="I48" s="173"/>
      <c r="J48" s="173"/>
      <c r="K48" s="146"/>
      <c r="L48" s="146"/>
      <c r="M48" s="146"/>
      <c r="N48" s="146"/>
      <c r="O48" s="146"/>
      <c r="P48" s="146"/>
      <c r="Q48" s="146"/>
      <c r="R48" s="146"/>
      <c r="S48" s="146"/>
      <c r="T48" s="147"/>
      <c r="U48" s="148"/>
      <c r="V48" s="153">
        <f t="shared" ref="V48:AD48" si="59">SUM(V41:V47)</f>
        <v>0</v>
      </c>
      <c r="W48" s="154">
        <f t="shared" si="59"/>
        <v>0</v>
      </c>
      <c r="X48" s="155">
        <f t="shared" si="59"/>
        <v>0</v>
      </c>
      <c r="Y48" s="155">
        <f t="shared" si="59"/>
        <v>0</v>
      </c>
      <c r="Z48" s="155">
        <f t="shared" si="59"/>
        <v>0</v>
      </c>
      <c r="AA48" s="155">
        <f t="shared" si="59"/>
        <v>0</v>
      </c>
      <c r="AB48" s="156">
        <f t="shared" si="59"/>
        <v>0</v>
      </c>
      <c r="AC48" s="155">
        <f t="shared" si="59"/>
        <v>2730</v>
      </c>
      <c r="AD48" s="155">
        <f t="shared" si="59"/>
        <v>3010</v>
      </c>
    </row>
    <row r="49" spans="1:30" s="112" customFormat="1" ht="22.5">
      <c r="A49" s="103">
        <v>36</v>
      </c>
      <c r="B49" s="103" t="s">
        <v>25</v>
      </c>
      <c r="C49" s="157" t="s">
        <v>28</v>
      </c>
      <c r="D49" s="157" t="s">
        <v>28</v>
      </c>
      <c r="E49" s="104">
        <v>4700028940710</v>
      </c>
      <c r="F49" s="104" t="s">
        <v>235</v>
      </c>
      <c r="G49" s="104" t="s">
        <v>238</v>
      </c>
      <c r="H49" s="104">
        <v>2008191900</v>
      </c>
      <c r="I49" s="104" t="s">
        <v>186</v>
      </c>
      <c r="J49" s="105" t="s">
        <v>211</v>
      </c>
      <c r="K49" s="103">
        <v>12</v>
      </c>
      <c r="L49" s="103"/>
      <c r="M49" s="103">
        <f>K49+0.7</f>
        <v>12.7</v>
      </c>
      <c r="N49" s="103">
        <v>40</v>
      </c>
      <c r="O49" s="103">
        <v>12</v>
      </c>
      <c r="P49" s="103">
        <v>410</v>
      </c>
      <c r="Q49" s="103">
        <v>280</v>
      </c>
      <c r="R49" s="103">
        <v>290</v>
      </c>
      <c r="S49" s="158">
        <f>400*K49</f>
        <v>4800</v>
      </c>
      <c r="T49" s="106"/>
      <c r="U49" s="107">
        <f>S49*(1-T49)</f>
        <v>4800</v>
      </c>
      <c r="V49" s="108"/>
      <c r="W49" s="109">
        <f>V49*S49</f>
        <v>0</v>
      </c>
      <c r="X49" s="110">
        <f>W49</f>
        <v>0</v>
      </c>
      <c r="Y49" s="110">
        <f>V49*O49</f>
        <v>0</v>
      </c>
      <c r="Z49" s="110">
        <f>V49/N49</f>
        <v>0</v>
      </c>
      <c r="AA49" s="110">
        <f>V49*M49</f>
        <v>0</v>
      </c>
      <c r="AB49" s="111">
        <f>V49*((P49*Q49*R49/1000000000))</f>
        <v>0</v>
      </c>
      <c r="AC49" s="110">
        <f>S49/K49</f>
        <v>400</v>
      </c>
      <c r="AD49" s="110">
        <f>AC49+40</f>
        <v>440</v>
      </c>
    </row>
    <row r="50" spans="1:30" s="112" customFormat="1" ht="22.5">
      <c r="A50" s="103">
        <v>37</v>
      </c>
      <c r="B50" s="103" t="s">
        <v>25</v>
      </c>
      <c r="C50" s="157" t="s">
        <v>28</v>
      </c>
      <c r="D50" s="157" t="s">
        <v>28</v>
      </c>
      <c r="E50" s="104">
        <v>4700028940727</v>
      </c>
      <c r="F50" s="104" t="s">
        <v>235</v>
      </c>
      <c r="G50" s="104" t="s">
        <v>239</v>
      </c>
      <c r="H50" s="104">
        <v>2008191900</v>
      </c>
      <c r="I50" s="104" t="s">
        <v>186</v>
      </c>
      <c r="J50" s="105" t="s">
        <v>212</v>
      </c>
      <c r="K50" s="103">
        <v>12</v>
      </c>
      <c r="L50" s="103"/>
      <c r="M50" s="103">
        <f t="shared" ref="M50:M55" si="60">K50+0.7</f>
        <v>12.7</v>
      </c>
      <c r="N50" s="103">
        <v>40</v>
      </c>
      <c r="O50" s="103">
        <v>12</v>
      </c>
      <c r="P50" s="103">
        <v>410</v>
      </c>
      <c r="Q50" s="103">
        <v>280</v>
      </c>
      <c r="R50" s="103">
        <v>290</v>
      </c>
      <c r="S50" s="158">
        <f t="shared" ref="S50:S55" si="61">400*K50</f>
        <v>4800</v>
      </c>
      <c r="T50" s="106"/>
      <c r="U50" s="107">
        <f t="shared" ref="U50:U55" si="62">S50*(1-T50)</f>
        <v>4800</v>
      </c>
      <c r="V50" s="108"/>
      <c r="W50" s="109">
        <f t="shared" ref="W50:W55" si="63">V50*S50</f>
        <v>0</v>
      </c>
      <c r="X50" s="110">
        <f t="shared" ref="X50:X55" si="64">W50</f>
        <v>0</v>
      </c>
      <c r="Y50" s="110">
        <f t="shared" ref="Y50:Y55" si="65">V50*O50</f>
        <v>0</v>
      </c>
      <c r="Z50" s="110">
        <f t="shared" ref="Z50:Z55" si="66">V50/N50</f>
        <v>0</v>
      </c>
      <c r="AA50" s="110">
        <f t="shared" ref="AA50:AA55" si="67">V50*M50</f>
        <v>0</v>
      </c>
      <c r="AB50" s="111">
        <f t="shared" ref="AB50:AB55" si="68">V50*((P50*Q50*R50/1000000000))</f>
        <v>0</v>
      </c>
      <c r="AC50" s="110">
        <f t="shared" ref="AC50:AC55" si="69">S50/K50</f>
        <v>400</v>
      </c>
      <c r="AD50" s="110">
        <f t="shared" ref="AD50:AD55" si="70">AC50+40</f>
        <v>440</v>
      </c>
    </row>
    <row r="51" spans="1:30" s="112" customFormat="1" ht="22.5">
      <c r="A51" s="103">
        <v>38</v>
      </c>
      <c r="B51" s="103" t="s">
        <v>25</v>
      </c>
      <c r="C51" s="157" t="s">
        <v>28</v>
      </c>
      <c r="D51" s="157" t="s">
        <v>28</v>
      </c>
      <c r="E51" s="104">
        <v>4700028940734</v>
      </c>
      <c r="F51" s="104" t="s">
        <v>235</v>
      </c>
      <c r="G51" s="104" t="s">
        <v>240</v>
      </c>
      <c r="H51" s="104">
        <v>2008191900</v>
      </c>
      <c r="I51" s="104" t="s">
        <v>186</v>
      </c>
      <c r="J51" s="105" t="s">
        <v>213</v>
      </c>
      <c r="K51" s="103">
        <v>12</v>
      </c>
      <c r="L51" s="103"/>
      <c r="M51" s="103">
        <f t="shared" si="60"/>
        <v>12.7</v>
      </c>
      <c r="N51" s="103">
        <v>40</v>
      </c>
      <c r="O51" s="103">
        <v>12</v>
      </c>
      <c r="P51" s="103">
        <v>410</v>
      </c>
      <c r="Q51" s="103">
        <v>280</v>
      </c>
      <c r="R51" s="103">
        <v>290</v>
      </c>
      <c r="S51" s="158">
        <f t="shared" si="61"/>
        <v>4800</v>
      </c>
      <c r="T51" s="106"/>
      <c r="U51" s="107">
        <f t="shared" si="62"/>
        <v>4800</v>
      </c>
      <c r="V51" s="108"/>
      <c r="W51" s="109">
        <f t="shared" si="63"/>
        <v>0</v>
      </c>
      <c r="X51" s="110">
        <f t="shared" si="64"/>
        <v>0</v>
      </c>
      <c r="Y51" s="110">
        <f t="shared" si="65"/>
        <v>0</v>
      </c>
      <c r="Z51" s="110">
        <f t="shared" si="66"/>
        <v>0</v>
      </c>
      <c r="AA51" s="110">
        <f t="shared" si="67"/>
        <v>0</v>
      </c>
      <c r="AB51" s="111">
        <f t="shared" si="68"/>
        <v>0</v>
      </c>
      <c r="AC51" s="110">
        <f t="shared" si="69"/>
        <v>400</v>
      </c>
      <c r="AD51" s="110">
        <f t="shared" si="70"/>
        <v>440</v>
      </c>
    </row>
    <row r="52" spans="1:30" s="112" customFormat="1" ht="22.5">
      <c r="A52" s="103">
        <v>39</v>
      </c>
      <c r="B52" s="103" t="s">
        <v>25</v>
      </c>
      <c r="C52" s="157" t="s">
        <v>28</v>
      </c>
      <c r="D52" s="157" t="s">
        <v>28</v>
      </c>
      <c r="E52" s="104">
        <v>4700028940741</v>
      </c>
      <c r="F52" s="104" t="s">
        <v>235</v>
      </c>
      <c r="G52" s="104" t="s">
        <v>241</v>
      </c>
      <c r="H52" s="104">
        <v>2008191900</v>
      </c>
      <c r="I52" s="104" t="s">
        <v>186</v>
      </c>
      <c r="J52" s="105" t="s">
        <v>214</v>
      </c>
      <c r="K52" s="103">
        <v>12</v>
      </c>
      <c r="L52" s="103"/>
      <c r="M52" s="103">
        <f t="shared" si="60"/>
        <v>12.7</v>
      </c>
      <c r="N52" s="103">
        <v>40</v>
      </c>
      <c r="O52" s="103">
        <v>12</v>
      </c>
      <c r="P52" s="103">
        <v>410</v>
      </c>
      <c r="Q52" s="103">
        <v>280</v>
      </c>
      <c r="R52" s="103">
        <v>290</v>
      </c>
      <c r="S52" s="158">
        <f t="shared" si="61"/>
        <v>4800</v>
      </c>
      <c r="T52" s="106"/>
      <c r="U52" s="107">
        <f t="shared" si="62"/>
        <v>4800</v>
      </c>
      <c r="V52" s="108"/>
      <c r="W52" s="109">
        <f t="shared" si="63"/>
        <v>0</v>
      </c>
      <c r="X52" s="110">
        <f t="shared" si="64"/>
        <v>0</v>
      </c>
      <c r="Y52" s="110">
        <f t="shared" si="65"/>
        <v>0</v>
      </c>
      <c r="Z52" s="110">
        <f t="shared" si="66"/>
        <v>0</v>
      </c>
      <c r="AA52" s="110">
        <f t="shared" si="67"/>
        <v>0</v>
      </c>
      <c r="AB52" s="111">
        <f t="shared" si="68"/>
        <v>0</v>
      </c>
      <c r="AC52" s="110">
        <f t="shared" si="69"/>
        <v>400</v>
      </c>
      <c r="AD52" s="110">
        <f t="shared" si="70"/>
        <v>440</v>
      </c>
    </row>
    <row r="53" spans="1:30" s="112" customFormat="1" ht="22.5">
      <c r="A53" s="103">
        <v>40</v>
      </c>
      <c r="B53" s="103" t="s">
        <v>25</v>
      </c>
      <c r="C53" s="157" t="s">
        <v>28</v>
      </c>
      <c r="D53" s="157" t="s">
        <v>28</v>
      </c>
      <c r="E53" s="104">
        <v>4700028940758</v>
      </c>
      <c r="F53" s="104" t="s">
        <v>235</v>
      </c>
      <c r="G53" s="104" t="s">
        <v>242</v>
      </c>
      <c r="H53" s="104">
        <v>2008191900</v>
      </c>
      <c r="I53" s="104" t="s">
        <v>186</v>
      </c>
      <c r="J53" s="105" t="s">
        <v>215</v>
      </c>
      <c r="K53" s="103">
        <v>12</v>
      </c>
      <c r="L53" s="103"/>
      <c r="M53" s="103">
        <f t="shared" si="60"/>
        <v>12.7</v>
      </c>
      <c r="N53" s="103">
        <v>40</v>
      </c>
      <c r="O53" s="103">
        <v>12</v>
      </c>
      <c r="P53" s="103">
        <v>410</v>
      </c>
      <c r="Q53" s="103">
        <v>280</v>
      </c>
      <c r="R53" s="103">
        <v>290</v>
      </c>
      <c r="S53" s="158">
        <f t="shared" si="61"/>
        <v>4800</v>
      </c>
      <c r="T53" s="106"/>
      <c r="U53" s="107">
        <f t="shared" si="62"/>
        <v>4800</v>
      </c>
      <c r="V53" s="108"/>
      <c r="W53" s="109">
        <f t="shared" si="63"/>
        <v>0</v>
      </c>
      <c r="X53" s="110">
        <f t="shared" si="64"/>
        <v>0</v>
      </c>
      <c r="Y53" s="110">
        <f t="shared" si="65"/>
        <v>0</v>
      </c>
      <c r="Z53" s="110">
        <f t="shared" si="66"/>
        <v>0</v>
      </c>
      <c r="AA53" s="110">
        <f t="shared" si="67"/>
        <v>0</v>
      </c>
      <c r="AB53" s="111">
        <f t="shared" si="68"/>
        <v>0</v>
      </c>
      <c r="AC53" s="110">
        <f t="shared" si="69"/>
        <v>400</v>
      </c>
      <c r="AD53" s="110">
        <f t="shared" si="70"/>
        <v>440</v>
      </c>
    </row>
    <row r="54" spans="1:30" s="112" customFormat="1" ht="22.5">
      <c r="A54" s="103">
        <v>41</v>
      </c>
      <c r="B54" s="103" t="s">
        <v>25</v>
      </c>
      <c r="C54" s="157" t="s">
        <v>28</v>
      </c>
      <c r="D54" s="157" t="s">
        <v>28</v>
      </c>
      <c r="E54" s="104">
        <v>4700028940765</v>
      </c>
      <c r="F54" s="104" t="s">
        <v>235</v>
      </c>
      <c r="G54" s="104" t="s">
        <v>243</v>
      </c>
      <c r="H54" s="104">
        <v>2008191900</v>
      </c>
      <c r="I54" s="104" t="s">
        <v>186</v>
      </c>
      <c r="J54" s="105" t="s">
        <v>216</v>
      </c>
      <c r="K54" s="103">
        <v>12</v>
      </c>
      <c r="L54" s="103"/>
      <c r="M54" s="103">
        <f t="shared" si="60"/>
        <v>12.7</v>
      </c>
      <c r="N54" s="103">
        <v>40</v>
      </c>
      <c r="O54" s="103">
        <v>12</v>
      </c>
      <c r="P54" s="103">
        <v>410</v>
      </c>
      <c r="Q54" s="103">
        <v>280</v>
      </c>
      <c r="R54" s="103">
        <v>290</v>
      </c>
      <c r="S54" s="158">
        <f t="shared" si="61"/>
        <v>4800</v>
      </c>
      <c r="T54" s="106"/>
      <c r="U54" s="107">
        <f t="shared" si="62"/>
        <v>4800</v>
      </c>
      <c r="V54" s="108"/>
      <c r="W54" s="109">
        <f t="shared" si="63"/>
        <v>0</v>
      </c>
      <c r="X54" s="110">
        <f t="shared" si="64"/>
        <v>0</v>
      </c>
      <c r="Y54" s="110">
        <f t="shared" si="65"/>
        <v>0</v>
      </c>
      <c r="Z54" s="110">
        <f t="shared" si="66"/>
        <v>0</v>
      </c>
      <c r="AA54" s="110">
        <f t="shared" si="67"/>
        <v>0</v>
      </c>
      <c r="AB54" s="111">
        <f t="shared" si="68"/>
        <v>0</v>
      </c>
      <c r="AC54" s="110">
        <f t="shared" si="69"/>
        <v>400</v>
      </c>
      <c r="AD54" s="110">
        <f t="shared" si="70"/>
        <v>440</v>
      </c>
    </row>
    <row r="55" spans="1:30" s="112" customFormat="1" ht="22.5">
      <c r="A55" s="103">
        <v>42</v>
      </c>
      <c r="B55" s="103" t="s">
        <v>25</v>
      </c>
      <c r="C55" s="157" t="s">
        <v>28</v>
      </c>
      <c r="D55" s="157" t="s">
        <v>28</v>
      </c>
      <c r="E55" s="104">
        <v>4700028940772</v>
      </c>
      <c r="F55" s="104" t="s">
        <v>235</v>
      </c>
      <c r="G55" s="104" t="s">
        <v>244</v>
      </c>
      <c r="H55" s="104">
        <v>2008191900</v>
      </c>
      <c r="I55" s="104" t="s">
        <v>186</v>
      </c>
      <c r="J55" s="105" t="s">
        <v>217</v>
      </c>
      <c r="K55" s="103">
        <v>12</v>
      </c>
      <c r="L55" s="103"/>
      <c r="M55" s="103">
        <f t="shared" si="60"/>
        <v>12.7</v>
      </c>
      <c r="N55" s="103">
        <v>40</v>
      </c>
      <c r="O55" s="103">
        <v>12</v>
      </c>
      <c r="P55" s="103">
        <v>410</v>
      </c>
      <c r="Q55" s="103">
        <v>280</v>
      </c>
      <c r="R55" s="103">
        <v>290</v>
      </c>
      <c r="S55" s="158">
        <f t="shared" si="61"/>
        <v>4800</v>
      </c>
      <c r="T55" s="106"/>
      <c r="U55" s="107">
        <f t="shared" si="62"/>
        <v>4800</v>
      </c>
      <c r="V55" s="108"/>
      <c r="W55" s="109">
        <f t="shared" si="63"/>
        <v>0</v>
      </c>
      <c r="X55" s="110">
        <f t="shared" si="64"/>
        <v>0</v>
      </c>
      <c r="Y55" s="110">
        <f t="shared" si="65"/>
        <v>0</v>
      </c>
      <c r="Z55" s="110">
        <f t="shared" si="66"/>
        <v>0</v>
      </c>
      <c r="AA55" s="110">
        <f t="shared" si="67"/>
        <v>0</v>
      </c>
      <c r="AB55" s="111">
        <f t="shared" si="68"/>
        <v>0</v>
      </c>
      <c r="AC55" s="110">
        <f t="shared" si="69"/>
        <v>400</v>
      </c>
      <c r="AD55" s="110">
        <f t="shared" si="70"/>
        <v>440</v>
      </c>
    </row>
    <row r="56" spans="1:30">
      <c r="A56" s="173" t="s">
        <v>52</v>
      </c>
      <c r="B56" s="173"/>
      <c r="C56" s="173"/>
      <c r="D56" s="173"/>
      <c r="E56" s="173"/>
      <c r="F56" s="173"/>
      <c r="G56" s="173"/>
      <c r="H56" s="173"/>
      <c r="I56" s="173"/>
      <c r="J56" s="173"/>
      <c r="K56" s="146"/>
      <c r="L56" s="146"/>
      <c r="M56" s="146"/>
      <c r="N56" s="146"/>
      <c r="O56" s="146"/>
      <c r="P56" s="146"/>
      <c r="Q56" s="146"/>
      <c r="R56" s="146"/>
      <c r="S56" s="146"/>
      <c r="T56" s="147"/>
      <c r="U56" s="148"/>
      <c r="V56" s="153">
        <f t="shared" ref="V56:AD56" si="71">SUM(V49:V55)</f>
        <v>0</v>
      </c>
      <c r="W56" s="154">
        <f t="shared" si="71"/>
        <v>0</v>
      </c>
      <c r="X56" s="155">
        <f t="shared" si="71"/>
        <v>0</v>
      </c>
      <c r="Y56" s="155">
        <f t="shared" si="71"/>
        <v>0</v>
      </c>
      <c r="Z56" s="155">
        <f t="shared" si="71"/>
        <v>0</v>
      </c>
      <c r="AA56" s="155">
        <f t="shared" si="71"/>
        <v>0</v>
      </c>
      <c r="AB56" s="156">
        <f t="shared" si="71"/>
        <v>0</v>
      </c>
      <c r="AC56" s="155">
        <f t="shared" si="71"/>
        <v>2800</v>
      </c>
      <c r="AD56" s="155">
        <f t="shared" si="71"/>
        <v>3080</v>
      </c>
    </row>
    <row r="57" spans="1:30" s="112" customFormat="1" ht="22.5">
      <c r="A57" s="113">
        <v>43</v>
      </c>
      <c r="B57" s="113" t="s">
        <v>41</v>
      </c>
      <c r="C57" s="151" t="s">
        <v>28</v>
      </c>
      <c r="D57" s="151" t="s">
        <v>28</v>
      </c>
      <c r="E57" s="159">
        <v>4700028940857</v>
      </c>
      <c r="F57" s="93" t="s">
        <v>235</v>
      </c>
      <c r="G57" s="93" t="s">
        <v>238</v>
      </c>
      <c r="H57" s="93">
        <v>2008191900</v>
      </c>
      <c r="I57" s="93" t="s">
        <v>186</v>
      </c>
      <c r="J57" s="94" t="s">
        <v>86</v>
      </c>
      <c r="K57" s="113">
        <v>1</v>
      </c>
      <c r="L57" s="113">
        <v>12</v>
      </c>
      <c r="M57" s="113">
        <f>L57+0.7</f>
        <v>12.7</v>
      </c>
      <c r="N57" s="113">
        <v>40</v>
      </c>
      <c r="O57" s="113">
        <f>L57*K57</f>
        <v>12</v>
      </c>
      <c r="P57" s="113">
        <v>410</v>
      </c>
      <c r="Q57" s="113">
        <v>280</v>
      </c>
      <c r="R57" s="92">
        <v>290</v>
      </c>
      <c r="S57" s="160">
        <v>420</v>
      </c>
      <c r="T57" s="114"/>
      <c r="U57" s="115">
        <f>(S57*L57)*(1-T57)</f>
        <v>5040</v>
      </c>
      <c r="V57" s="116"/>
      <c r="W57" s="117">
        <f>V57*U57</f>
        <v>0</v>
      </c>
      <c r="X57" s="118">
        <f t="shared" ref="X57:X63" si="72">V57*U57</f>
        <v>0</v>
      </c>
      <c r="Y57" s="118">
        <f t="shared" ref="Y57:Y63" si="73">V57*O57</f>
        <v>0</v>
      </c>
      <c r="Z57" s="118">
        <f t="shared" ref="Z57:Z63" si="74">V57/N57</f>
        <v>0</v>
      </c>
      <c r="AA57" s="118">
        <f t="shared" ref="AA57:AA63" si="75">V57*M57</f>
        <v>0</v>
      </c>
      <c r="AB57" s="119">
        <f t="shared" ref="AB57:AB63" si="76">V57*((P57*Q57*R57/1000000000))</f>
        <v>0</v>
      </c>
      <c r="AC57" s="100">
        <f>S57/K57</f>
        <v>420</v>
      </c>
      <c r="AD57" s="100">
        <f>AC57+40</f>
        <v>460</v>
      </c>
    </row>
    <row r="58" spans="1:30" s="112" customFormat="1" ht="22.5">
      <c r="A58" s="113">
        <v>44</v>
      </c>
      <c r="B58" s="113" t="s">
        <v>41</v>
      </c>
      <c r="C58" s="151" t="s">
        <v>28</v>
      </c>
      <c r="D58" s="151" t="s">
        <v>28</v>
      </c>
      <c r="E58" s="159">
        <v>4700028940888</v>
      </c>
      <c r="F58" s="93" t="s">
        <v>235</v>
      </c>
      <c r="G58" s="93" t="s">
        <v>238</v>
      </c>
      <c r="H58" s="93">
        <v>2008191900</v>
      </c>
      <c r="I58" s="93" t="s">
        <v>186</v>
      </c>
      <c r="J58" s="23" t="s">
        <v>87</v>
      </c>
      <c r="K58" s="113">
        <v>1</v>
      </c>
      <c r="L58" s="113">
        <v>12</v>
      </c>
      <c r="M58" s="113">
        <f t="shared" ref="M58:M63" si="77">L58+0.7</f>
        <v>12.7</v>
      </c>
      <c r="N58" s="113">
        <v>40</v>
      </c>
      <c r="O58" s="113">
        <f t="shared" ref="O58:O63" si="78">L58*K58</f>
        <v>12</v>
      </c>
      <c r="P58" s="113">
        <v>410</v>
      </c>
      <c r="Q58" s="113">
        <v>280</v>
      </c>
      <c r="R58" s="92">
        <v>290</v>
      </c>
      <c r="S58" s="160">
        <v>420</v>
      </c>
      <c r="T58" s="114"/>
      <c r="U58" s="115">
        <f t="shared" ref="U58:U63" si="79">(S58*L58)*(1-T58)</f>
        <v>5040</v>
      </c>
      <c r="V58" s="116"/>
      <c r="W58" s="117">
        <f t="shared" ref="W58:W63" si="80">V58*U58</f>
        <v>0</v>
      </c>
      <c r="X58" s="118">
        <f t="shared" si="72"/>
        <v>0</v>
      </c>
      <c r="Y58" s="118">
        <f t="shared" si="73"/>
        <v>0</v>
      </c>
      <c r="Z58" s="118">
        <f t="shared" si="74"/>
        <v>0</v>
      </c>
      <c r="AA58" s="118">
        <f t="shared" si="75"/>
        <v>0</v>
      </c>
      <c r="AB58" s="119">
        <f t="shared" si="76"/>
        <v>0</v>
      </c>
      <c r="AC58" s="100">
        <f t="shared" ref="AC58:AC63" si="81">S58/K58</f>
        <v>420</v>
      </c>
      <c r="AD58" s="100">
        <f t="shared" ref="AD58:AD63" si="82">AC58+40</f>
        <v>460</v>
      </c>
    </row>
    <row r="59" spans="1:30" s="112" customFormat="1" ht="22.5">
      <c r="A59" s="113">
        <v>45</v>
      </c>
      <c r="B59" s="113" t="s">
        <v>41</v>
      </c>
      <c r="C59" s="151" t="s">
        <v>28</v>
      </c>
      <c r="D59" s="151" t="s">
        <v>28</v>
      </c>
      <c r="E59" s="159">
        <v>4700028940871</v>
      </c>
      <c r="F59" s="93" t="s">
        <v>235</v>
      </c>
      <c r="G59" s="93" t="s">
        <v>238</v>
      </c>
      <c r="H59" s="93">
        <v>2008191900</v>
      </c>
      <c r="I59" s="93" t="s">
        <v>186</v>
      </c>
      <c r="J59" s="23" t="s">
        <v>88</v>
      </c>
      <c r="K59" s="113">
        <v>1</v>
      </c>
      <c r="L59" s="113">
        <v>12</v>
      </c>
      <c r="M59" s="113">
        <f t="shared" si="77"/>
        <v>12.7</v>
      </c>
      <c r="N59" s="113">
        <v>40</v>
      </c>
      <c r="O59" s="113">
        <f t="shared" si="78"/>
        <v>12</v>
      </c>
      <c r="P59" s="113">
        <v>410</v>
      </c>
      <c r="Q59" s="113">
        <v>280</v>
      </c>
      <c r="R59" s="92">
        <v>290</v>
      </c>
      <c r="S59" s="160">
        <v>420</v>
      </c>
      <c r="T59" s="114"/>
      <c r="U59" s="115">
        <f t="shared" si="79"/>
        <v>5040</v>
      </c>
      <c r="V59" s="116"/>
      <c r="W59" s="117">
        <f t="shared" si="80"/>
        <v>0</v>
      </c>
      <c r="X59" s="118">
        <f t="shared" si="72"/>
        <v>0</v>
      </c>
      <c r="Y59" s="118">
        <f t="shared" si="73"/>
        <v>0</v>
      </c>
      <c r="Z59" s="118">
        <f t="shared" si="74"/>
        <v>0</v>
      </c>
      <c r="AA59" s="118">
        <f t="shared" si="75"/>
        <v>0</v>
      </c>
      <c r="AB59" s="119">
        <f t="shared" si="76"/>
        <v>0</v>
      </c>
      <c r="AC59" s="100">
        <f t="shared" si="81"/>
        <v>420</v>
      </c>
      <c r="AD59" s="100">
        <f t="shared" si="82"/>
        <v>460</v>
      </c>
    </row>
    <row r="60" spans="1:30" s="112" customFormat="1" ht="22.5">
      <c r="A60" s="113">
        <v>46</v>
      </c>
      <c r="B60" s="113" t="s">
        <v>41</v>
      </c>
      <c r="C60" s="151" t="s">
        <v>28</v>
      </c>
      <c r="D60" s="151" t="s">
        <v>28</v>
      </c>
      <c r="E60" s="159">
        <v>4700028940864</v>
      </c>
      <c r="F60" s="93" t="s">
        <v>235</v>
      </c>
      <c r="G60" s="93" t="s">
        <v>238</v>
      </c>
      <c r="H60" s="93">
        <v>2008191900</v>
      </c>
      <c r="I60" s="93" t="s">
        <v>186</v>
      </c>
      <c r="J60" s="23" t="s">
        <v>89</v>
      </c>
      <c r="K60" s="113">
        <v>1</v>
      </c>
      <c r="L60" s="113">
        <v>12</v>
      </c>
      <c r="M60" s="113">
        <f t="shared" si="77"/>
        <v>12.7</v>
      </c>
      <c r="N60" s="113">
        <v>40</v>
      </c>
      <c r="O60" s="113">
        <f t="shared" si="78"/>
        <v>12</v>
      </c>
      <c r="P60" s="113">
        <v>410</v>
      </c>
      <c r="Q60" s="113">
        <v>280</v>
      </c>
      <c r="R60" s="92">
        <v>290</v>
      </c>
      <c r="S60" s="160">
        <v>420</v>
      </c>
      <c r="T60" s="114"/>
      <c r="U60" s="115">
        <f t="shared" si="79"/>
        <v>5040</v>
      </c>
      <c r="V60" s="116"/>
      <c r="W60" s="117">
        <f t="shared" si="80"/>
        <v>0</v>
      </c>
      <c r="X60" s="118">
        <f t="shared" si="72"/>
        <v>0</v>
      </c>
      <c r="Y60" s="118">
        <f t="shared" si="73"/>
        <v>0</v>
      </c>
      <c r="Z60" s="118">
        <f t="shared" si="74"/>
        <v>0</v>
      </c>
      <c r="AA60" s="118">
        <f t="shared" si="75"/>
        <v>0</v>
      </c>
      <c r="AB60" s="119">
        <f t="shared" si="76"/>
        <v>0</v>
      </c>
      <c r="AC60" s="100">
        <f t="shared" si="81"/>
        <v>420</v>
      </c>
      <c r="AD60" s="100">
        <f t="shared" si="82"/>
        <v>460</v>
      </c>
    </row>
    <row r="61" spans="1:30" s="112" customFormat="1" ht="22.5">
      <c r="A61" s="113">
        <v>47</v>
      </c>
      <c r="B61" s="113" t="s">
        <v>41</v>
      </c>
      <c r="C61" s="151" t="s">
        <v>28</v>
      </c>
      <c r="D61" s="151" t="s">
        <v>28</v>
      </c>
      <c r="E61" s="159">
        <v>4700028940925</v>
      </c>
      <c r="F61" s="93" t="s">
        <v>235</v>
      </c>
      <c r="G61" s="93" t="s">
        <v>238</v>
      </c>
      <c r="H61" s="93">
        <v>2008191900</v>
      </c>
      <c r="I61" s="93" t="s">
        <v>186</v>
      </c>
      <c r="J61" s="23" t="s">
        <v>90</v>
      </c>
      <c r="K61" s="113">
        <v>1</v>
      </c>
      <c r="L61" s="113">
        <v>12</v>
      </c>
      <c r="M61" s="113">
        <f t="shared" si="77"/>
        <v>12.7</v>
      </c>
      <c r="N61" s="113">
        <v>40</v>
      </c>
      <c r="O61" s="113">
        <f t="shared" si="78"/>
        <v>12</v>
      </c>
      <c r="P61" s="113">
        <v>410</v>
      </c>
      <c r="Q61" s="113">
        <v>280</v>
      </c>
      <c r="R61" s="92">
        <v>290</v>
      </c>
      <c r="S61" s="160">
        <v>420</v>
      </c>
      <c r="T61" s="114"/>
      <c r="U61" s="115">
        <f t="shared" si="79"/>
        <v>5040</v>
      </c>
      <c r="V61" s="116"/>
      <c r="W61" s="117">
        <f t="shared" si="80"/>
        <v>0</v>
      </c>
      <c r="X61" s="118">
        <f t="shared" si="72"/>
        <v>0</v>
      </c>
      <c r="Y61" s="118">
        <f t="shared" si="73"/>
        <v>0</v>
      </c>
      <c r="Z61" s="118">
        <f t="shared" si="74"/>
        <v>0</v>
      </c>
      <c r="AA61" s="118">
        <f t="shared" si="75"/>
        <v>0</v>
      </c>
      <c r="AB61" s="119">
        <f t="shared" si="76"/>
        <v>0</v>
      </c>
      <c r="AC61" s="100">
        <f t="shared" si="81"/>
        <v>420</v>
      </c>
      <c r="AD61" s="100">
        <f t="shared" si="82"/>
        <v>460</v>
      </c>
    </row>
    <row r="62" spans="1:30" s="112" customFormat="1" ht="22.5">
      <c r="A62" s="113">
        <v>48</v>
      </c>
      <c r="B62" s="113" t="s">
        <v>41</v>
      </c>
      <c r="C62" s="151" t="s">
        <v>28</v>
      </c>
      <c r="D62" s="151" t="s">
        <v>28</v>
      </c>
      <c r="E62" s="159">
        <v>4700028940895</v>
      </c>
      <c r="F62" s="93" t="s">
        <v>235</v>
      </c>
      <c r="G62" s="93" t="s">
        <v>238</v>
      </c>
      <c r="H62" s="93">
        <v>2008191900</v>
      </c>
      <c r="I62" s="93" t="s">
        <v>186</v>
      </c>
      <c r="J62" s="23" t="s">
        <v>91</v>
      </c>
      <c r="K62" s="113">
        <v>1</v>
      </c>
      <c r="L62" s="113">
        <v>12</v>
      </c>
      <c r="M62" s="113">
        <f t="shared" si="77"/>
        <v>12.7</v>
      </c>
      <c r="N62" s="113">
        <v>40</v>
      </c>
      <c r="O62" s="113">
        <f t="shared" si="78"/>
        <v>12</v>
      </c>
      <c r="P62" s="113">
        <v>410</v>
      </c>
      <c r="Q62" s="113">
        <v>280</v>
      </c>
      <c r="R62" s="92">
        <v>290</v>
      </c>
      <c r="S62" s="160">
        <v>420</v>
      </c>
      <c r="T62" s="114"/>
      <c r="U62" s="115">
        <f t="shared" si="79"/>
        <v>5040</v>
      </c>
      <c r="V62" s="116"/>
      <c r="W62" s="117">
        <f t="shared" si="80"/>
        <v>0</v>
      </c>
      <c r="X62" s="118">
        <f t="shared" si="72"/>
        <v>0</v>
      </c>
      <c r="Y62" s="118">
        <f t="shared" si="73"/>
        <v>0</v>
      </c>
      <c r="Z62" s="118">
        <f t="shared" si="74"/>
        <v>0</v>
      </c>
      <c r="AA62" s="118">
        <f t="shared" si="75"/>
        <v>0</v>
      </c>
      <c r="AB62" s="119">
        <f t="shared" si="76"/>
        <v>0</v>
      </c>
      <c r="AC62" s="100">
        <f t="shared" si="81"/>
        <v>420</v>
      </c>
      <c r="AD62" s="100">
        <f t="shared" si="82"/>
        <v>460</v>
      </c>
    </row>
    <row r="63" spans="1:30" s="112" customFormat="1" ht="22.5">
      <c r="A63" s="113">
        <v>49</v>
      </c>
      <c r="B63" s="113" t="s">
        <v>41</v>
      </c>
      <c r="C63" s="151" t="s">
        <v>28</v>
      </c>
      <c r="D63" s="151" t="s">
        <v>28</v>
      </c>
      <c r="E63" s="159">
        <v>4700028940901</v>
      </c>
      <c r="F63" s="93" t="s">
        <v>235</v>
      </c>
      <c r="G63" s="93" t="s">
        <v>238</v>
      </c>
      <c r="H63" s="93">
        <v>2008191900</v>
      </c>
      <c r="I63" s="93" t="s">
        <v>186</v>
      </c>
      <c r="J63" s="23" t="s">
        <v>92</v>
      </c>
      <c r="K63" s="113">
        <v>1</v>
      </c>
      <c r="L63" s="113">
        <v>12</v>
      </c>
      <c r="M63" s="113">
        <f t="shared" si="77"/>
        <v>12.7</v>
      </c>
      <c r="N63" s="113">
        <v>40</v>
      </c>
      <c r="O63" s="113">
        <f t="shared" si="78"/>
        <v>12</v>
      </c>
      <c r="P63" s="113">
        <v>410</v>
      </c>
      <c r="Q63" s="113">
        <v>280</v>
      </c>
      <c r="R63" s="92">
        <v>290</v>
      </c>
      <c r="S63" s="160">
        <v>420</v>
      </c>
      <c r="T63" s="114"/>
      <c r="U63" s="115">
        <f t="shared" si="79"/>
        <v>5040</v>
      </c>
      <c r="V63" s="116"/>
      <c r="W63" s="117">
        <f t="shared" si="80"/>
        <v>0</v>
      </c>
      <c r="X63" s="118">
        <f t="shared" si="72"/>
        <v>0</v>
      </c>
      <c r="Y63" s="118">
        <f t="shared" si="73"/>
        <v>0</v>
      </c>
      <c r="Z63" s="118">
        <f t="shared" si="74"/>
        <v>0</v>
      </c>
      <c r="AA63" s="118">
        <f t="shared" si="75"/>
        <v>0</v>
      </c>
      <c r="AB63" s="119">
        <f t="shared" si="76"/>
        <v>0</v>
      </c>
      <c r="AC63" s="100">
        <f t="shared" si="81"/>
        <v>420</v>
      </c>
      <c r="AD63" s="100">
        <f t="shared" si="82"/>
        <v>460</v>
      </c>
    </row>
    <row r="64" spans="1:30">
      <c r="A64" s="173" t="s">
        <v>53</v>
      </c>
      <c r="B64" s="173"/>
      <c r="C64" s="173"/>
      <c r="D64" s="173"/>
      <c r="E64" s="173"/>
      <c r="F64" s="173"/>
      <c r="G64" s="173"/>
      <c r="H64" s="173"/>
      <c r="I64" s="173"/>
      <c r="J64" s="173"/>
      <c r="K64" s="146"/>
      <c r="L64" s="146"/>
      <c r="M64" s="146"/>
      <c r="N64" s="146"/>
      <c r="O64" s="146"/>
      <c r="P64" s="146"/>
      <c r="Q64" s="146"/>
      <c r="R64" s="146"/>
      <c r="S64" s="146"/>
      <c r="T64" s="147"/>
      <c r="U64" s="148"/>
      <c r="V64" s="153">
        <f t="shared" ref="V64:AD64" si="83">SUM(V57:V63)</f>
        <v>0</v>
      </c>
      <c r="W64" s="154">
        <f t="shared" si="83"/>
        <v>0</v>
      </c>
      <c r="X64" s="155">
        <f t="shared" si="83"/>
        <v>0</v>
      </c>
      <c r="Y64" s="155">
        <f t="shared" si="83"/>
        <v>0</v>
      </c>
      <c r="Z64" s="155">
        <f t="shared" si="83"/>
        <v>0</v>
      </c>
      <c r="AA64" s="155">
        <f t="shared" si="83"/>
        <v>0</v>
      </c>
      <c r="AB64" s="156">
        <f t="shared" si="83"/>
        <v>0</v>
      </c>
      <c r="AC64" s="155">
        <f t="shared" si="83"/>
        <v>2940</v>
      </c>
      <c r="AD64" s="155">
        <f t="shared" si="83"/>
        <v>3220</v>
      </c>
    </row>
    <row r="65" spans="1:30" s="112" customFormat="1" ht="22.5">
      <c r="A65" s="103">
        <v>50</v>
      </c>
      <c r="B65" s="103" t="s">
        <v>41</v>
      </c>
      <c r="C65" s="157" t="s">
        <v>28</v>
      </c>
      <c r="D65" s="157" t="s">
        <v>28</v>
      </c>
      <c r="E65" s="104">
        <v>4700028940789</v>
      </c>
      <c r="F65" s="104" t="s">
        <v>235</v>
      </c>
      <c r="G65" s="104" t="s">
        <v>238</v>
      </c>
      <c r="H65" s="104">
        <v>2008191900</v>
      </c>
      <c r="I65" s="104" t="s">
        <v>186</v>
      </c>
      <c r="J65" s="105" t="s">
        <v>93</v>
      </c>
      <c r="K65" s="103">
        <v>0.5</v>
      </c>
      <c r="L65" s="103">
        <v>20</v>
      </c>
      <c r="M65" s="103">
        <f>K65*L65+0.7</f>
        <v>10.7</v>
      </c>
      <c r="N65" s="103">
        <v>40</v>
      </c>
      <c r="O65" s="103">
        <f>L65*K65</f>
        <v>10</v>
      </c>
      <c r="P65" s="103">
        <v>410</v>
      </c>
      <c r="Q65" s="103">
        <v>280</v>
      </c>
      <c r="R65" s="103">
        <v>290</v>
      </c>
      <c r="S65" s="158">
        <v>215</v>
      </c>
      <c r="T65" s="106"/>
      <c r="U65" s="107">
        <f>(S65*L65)*(1-T65)</f>
        <v>4300</v>
      </c>
      <c r="V65" s="108"/>
      <c r="W65" s="109">
        <f>V65*U65</f>
        <v>0</v>
      </c>
      <c r="X65" s="110">
        <f t="shared" ref="X65:X71" si="84">V65*U65</f>
        <v>0</v>
      </c>
      <c r="Y65" s="110">
        <f>V65*O65</f>
        <v>0</v>
      </c>
      <c r="Z65" s="110">
        <f t="shared" ref="Z65:Z71" si="85">V65/N65</f>
        <v>0</v>
      </c>
      <c r="AA65" s="110">
        <f t="shared" ref="AA65:AA71" si="86">V65*M65</f>
        <v>0</v>
      </c>
      <c r="AB65" s="111">
        <f t="shared" ref="AB65:AB71" si="87">V65*((P65*Q65*R65/1000000000))</f>
        <v>0</v>
      </c>
      <c r="AC65" s="110">
        <f>S65/K65</f>
        <v>430</v>
      </c>
      <c r="AD65" s="110">
        <f>AC65+40</f>
        <v>470</v>
      </c>
    </row>
    <row r="66" spans="1:30" s="112" customFormat="1" ht="22.5">
      <c r="A66" s="103">
        <v>51</v>
      </c>
      <c r="B66" s="103" t="s">
        <v>41</v>
      </c>
      <c r="C66" s="157" t="s">
        <v>28</v>
      </c>
      <c r="D66" s="157" t="s">
        <v>28</v>
      </c>
      <c r="E66" s="104">
        <v>4700028940819</v>
      </c>
      <c r="F66" s="104" t="s">
        <v>235</v>
      </c>
      <c r="G66" s="104" t="s">
        <v>239</v>
      </c>
      <c r="H66" s="104">
        <v>2008191900</v>
      </c>
      <c r="I66" s="104" t="s">
        <v>186</v>
      </c>
      <c r="J66" s="105" t="s">
        <v>94</v>
      </c>
      <c r="K66" s="103">
        <v>0.5</v>
      </c>
      <c r="L66" s="103">
        <v>20</v>
      </c>
      <c r="M66" s="103">
        <f t="shared" ref="M66:M71" si="88">K66*L66+0.7</f>
        <v>10.7</v>
      </c>
      <c r="N66" s="103">
        <v>40</v>
      </c>
      <c r="O66" s="103">
        <f t="shared" ref="O66:O71" si="89">L66*K66</f>
        <v>10</v>
      </c>
      <c r="P66" s="103">
        <v>410</v>
      </c>
      <c r="Q66" s="103">
        <v>280</v>
      </c>
      <c r="R66" s="103">
        <v>290</v>
      </c>
      <c r="S66" s="158">
        <v>215</v>
      </c>
      <c r="T66" s="106"/>
      <c r="U66" s="107">
        <f t="shared" ref="U66:U71" si="90">(S66*L66)*(1-T66)</f>
        <v>4300</v>
      </c>
      <c r="V66" s="108"/>
      <c r="W66" s="109">
        <f t="shared" ref="W66:W71" si="91">V66*U66</f>
        <v>0</v>
      </c>
      <c r="X66" s="110">
        <f t="shared" si="84"/>
        <v>0</v>
      </c>
      <c r="Y66" s="110">
        <f t="shared" ref="Y66:Y71" si="92">V66*O66</f>
        <v>0</v>
      </c>
      <c r="Z66" s="110">
        <f t="shared" si="85"/>
        <v>0</v>
      </c>
      <c r="AA66" s="110">
        <f t="shared" si="86"/>
        <v>0</v>
      </c>
      <c r="AB66" s="111">
        <f t="shared" si="87"/>
        <v>0</v>
      </c>
      <c r="AC66" s="110">
        <f t="shared" ref="AC66:AC71" si="93">S66/K66</f>
        <v>430</v>
      </c>
      <c r="AD66" s="110">
        <f t="shared" ref="AD66:AD71" si="94">AC66+40</f>
        <v>470</v>
      </c>
    </row>
    <row r="67" spans="1:30" s="112" customFormat="1" ht="22.5">
      <c r="A67" s="103">
        <v>52</v>
      </c>
      <c r="B67" s="103" t="s">
        <v>41</v>
      </c>
      <c r="C67" s="157" t="s">
        <v>28</v>
      </c>
      <c r="D67" s="157" t="s">
        <v>28</v>
      </c>
      <c r="E67" s="104">
        <v>4700028940802</v>
      </c>
      <c r="F67" s="104" t="s">
        <v>235</v>
      </c>
      <c r="G67" s="104" t="s">
        <v>240</v>
      </c>
      <c r="H67" s="104">
        <v>2008191900</v>
      </c>
      <c r="I67" s="104" t="s">
        <v>186</v>
      </c>
      <c r="J67" s="105" t="s">
        <v>95</v>
      </c>
      <c r="K67" s="103">
        <v>0.5</v>
      </c>
      <c r="L67" s="103">
        <v>20</v>
      </c>
      <c r="M67" s="103">
        <f t="shared" si="88"/>
        <v>10.7</v>
      </c>
      <c r="N67" s="103">
        <v>40</v>
      </c>
      <c r="O67" s="103">
        <f t="shared" si="89"/>
        <v>10</v>
      </c>
      <c r="P67" s="103">
        <v>410</v>
      </c>
      <c r="Q67" s="103">
        <v>280</v>
      </c>
      <c r="R67" s="103">
        <v>290</v>
      </c>
      <c r="S67" s="158">
        <v>215</v>
      </c>
      <c r="T67" s="106"/>
      <c r="U67" s="107">
        <f t="shared" si="90"/>
        <v>4300</v>
      </c>
      <c r="V67" s="108"/>
      <c r="W67" s="109">
        <f t="shared" si="91"/>
        <v>0</v>
      </c>
      <c r="X67" s="110">
        <f t="shared" si="84"/>
        <v>0</v>
      </c>
      <c r="Y67" s="110">
        <f t="shared" si="92"/>
        <v>0</v>
      </c>
      <c r="Z67" s="110">
        <f t="shared" si="85"/>
        <v>0</v>
      </c>
      <c r="AA67" s="110">
        <f t="shared" si="86"/>
        <v>0</v>
      </c>
      <c r="AB67" s="111">
        <f t="shared" si="87"/>
        <v>0</v>
      </c>
      <c r="AC67" s="110">
        <f t="shared" si="93"/>
        <v>430</v>
      </c>
      <c r="AD67" s="110">
        <f t="shared" si="94"/>
        <v>470</v>
      </c>
    </row>
    <row r="68" spans="1:30" s="112" customFormat="1" ht="22.5">
      <c r="A68" s="103">
        <v>53</v>
      </c>
      <c r="B68" s="103" t="s">
        <v>41</v>
      </c>
      <c r="C68" s="157" t="s">
        <v>28</v>
      </c>
      <c r="D68" s="157" t="s">
        <v>28</v>
      </c>
      <c r="E68" s="104">
        <v>4700028940796</v>
      </c>
      <c r="F68" s="104" t="s">
        <v>235</v>
      </c>
      <c r="G68" s="104" t="s">
        <v>241</v>
      </c>
      <c r="H68" s="104">
        <v>2008191900</v>
      </c>
      <c r="I68" s="104" t="s">
        <v>186</v>
      </c>
      <c r="J68" s="105" t="s">
        <v>96</v>
      </c>
      <c r="K68" s="103">
        <v>0.5</v>
      </c>
      <c r="L68" s="103">
        <v>20</v>
      </c>
      <c r="M68" s="103">
        <f t="shared" si="88"/>
        <v>10.7</v>
      </c>
      <c r="N68" s="103">
        <v>40</v>
      </c>
      <c r="O68" s="103">
        <f t="shared" si="89"/>
        <v>10</v>
      </c>
      <c r="P68" s="103">
        <v>410</v>
      </c>
      <c r="Q68" s="103">
        <v>280</v>
      </c>
      <c r="R68" s="103">
        <v>290</v>
      </c>
      <c r="S68" s="158">
        <v>215</v>
      </c>
      <c r="T68" s="106"/>
      <c r="U68" s="107">
        <f t="shared" si="90"/>
        <v>4300</v>
      </c>
      <c r="V68" s="108"/>
      <c r="W68" s="109">
        <f t="shared" si="91"/>
        <v>0</v>
      </c>
      <c r="X68" s="110">
        <f t="shared" si="84"/>
        <v>0</v>
      </c>
      <c r="Y68" s="110">
        <f t="shared" si="92"/>
        <v>0</v>
      </c>
      <c r="Z68" s="110">
        <f t="shared" si="85"/>
        <v>0</v>
      </c>
      <c r="AA68" s="110">
        <f t="shared" si="86"/>
        <v>0</v>
      </c>
      <c r="AB68" s="111">
        <f t="shared" si="87"/>
        <v>0</v>
      </c>
      <c r="AC68" s="110">
        <f t="shared" si="93"/>
        <v>430</v>
      </c>
      <c r="AD68" s="110">
        <f t="shared" si="94"/>
        <v>470</v>
      </c>
    </row>
    <row r="69" spans="1:30" s="112" customFormat="1" ht="22.5">
      <c r="A69" s="103">
        <v>54</v>
      </c>
      <c r="B69" s="103" t="s">
        <v>41</v>
      </c>
      <c r="C69" s="157" t="s">
        <v>28</v>
      </c>
      <c r="D69" s="157" t="s">
        <v>28</v>
      </c>
      <c r="E69" s="104">
        <v>4700028940840</v>
      </c>
      <c r="F69" s="104" t="s">
        <v>235</v>
      </c>
      <c r="G69" s="104" t="s">
        <v>242</v>
      </c>
      <c r="H69" s="104">
        <v>2008191900</v>
      </c>
      <c r="I69" s="104" t="s">
        <v>186</v>
      </c>
      <c r="J69" s="105" t="s">
        <v>97</v>
      </c>
      <c r="K69" s="103">
        <v>0.5</v>
      </c>
      <c r="L69" s="103">
        <v>20</v>
      </c>
      <c r="M69" s="103">
        <f t="shared" si="88"/>
        <v>10.7</v>
      </c>
      <c r="N69" s="103">
        <v>40</v>
      </c>
      <c r="O69" s="103">
        <f t="shared" si="89"/>
        <v>10</v>
      </c>
      <c r="P69" s="103">
        <v>410</v>
      </c>
      <c r="Q69" s="103">
        <v>280</v>
      </c>
      <c r="R69" s="103">
        <v>290</v>
      </c>
      <c r="S69" s="158">
        <v>215</v>
      </c>
      <c r="T69" s="106"/>
      <c r="U69" s="107">
        <f t="shared" si="90"/>
        <v>4300</v>
      </c>
      <c r="V69" s="108"/>
      <c r="W69" s="109">
        <f t="shared" si="91"/>
        <v>0</v>
      </c>
      <c r="X69" s="110">
        <f t="shared" si="84"/>
        <v>0</v>
      </c>
      <c r="Y69" s="110">
        <f t="shared" si="92"/>
        <v>0</v>
      </c>
      <c r="Z69" s="110">
        <f t="shared" si="85"/>
        <v>0</v>
      </c>
      <c r="AA69" s="110">
        <f t="shared" si="86"/>
        <v>0</v>
      </c>
      <c r="AB69" s="111">
        <f t="shared" si="87"/>
        <v>0</v>
      </c>
      <c r="AC69" s="110">
        <f t="shared" si="93"/>
        <v>430</v>
      </c>
      <c r="AD69" s="110">
        <f t="shared" si="94"/>
        <v>470</v>
      </c>
    </row>
    <row r="70" spans="1:30" s="112" customFormat="1" ht="22.5">
      <c r="A70" s="103">
        <v>55</v>
      </c>
      <c r="B70" s="103" t="s">
        <v>41</v>
      </c>
      <c r="C70" s="157" t="s">
        <v>28</v>
      </c>
      <c r="D70" s="157" t="s">
        <v>28</v>
      </c>
      <c r="E70" s="104">
        <v>4700028940826</v>
      </c>
      <c r="F70" s="104" t="s">
        <v>235</v>
      </c>
      <c r="G70" s="104" t="s">
        <v>243</v>
      </c>
      <c r="H70" s="104">
        <v>2008191900</v>
      </c>
      <c r="I70" s="104" t="s">
        <v>186</v>
      </c>
      <c r="J70" s="105" t="s">
        <v>98</v>
      </c>
      <c r="K70" s="103">
        <v>0.5</v>
      </c>
      <c r="L70" s="103">
        <v>20</v>
      </c>
      <c r="M70" s="103">
        <f t="shared" si="88"/>
        <v>10.7</v>
      </c>
      <c r="N70" s="103">
        <v>40</v>
      </c>
      <c r="O70" s="103">
        <f t="shared" si="89"/>
        <v>10</v>
      </c>
      <c r="P70" s="103">
        <v>410</v>
      </c>
      <c r="Q70" s="103">
        <v>280</v>
      </c>
      <c r="R70" s="103">
        <v>290</v>
      </c>
      <c r="S70" s="158">
        <v>215</v>
      </c>
      <c r="T70" s="106"/>
      <c r="U70" s="107">
        <f t="shared" si="90"/>
        <v>4300</v>
      </c>
      <c r="V70" s="108"/>
      <c r="W70" s="109">
        <f t="shared" si="91"/>
        <v>0</v>
      </c>
      <c r="X70" s="110">
        <f t="shared" si="84"/>
        <v>0</v>
      </c>
      <c r="Y70" s="110">
        <f t="shared" si="92"/>
        <v>0</v>
      </c>
      <c r="Z70" s="110">
        <f t="shared" si="85"/>
        <v>0</v>
      </c>
      <c r="AA70" s="110">
        <f t="shared" si="86"/>
        <v>0</v>
      </c>
      <c r="AB70" s="111">
        <f t="shared" si="87"/>
        <v>0</v>
      </c>
      <c r="AC70" s="110">
        <f t="shared" si="93"/>
        <v>430</v>
      </c>
      <c r="AD70" s="110">
        <f t="shared" si="94"/>
        <v>470</v>
      </c>
    </row>
    <row r="71" spans="1:30" s="112" customFormat="1" ht="22.5">
      <c r="A71" s="103">
        <v>56</v>
      </c>
      <c r="B71" s="103" t="s">
        <v>41</v>
      </c>
      <c r="C71" s="157" t="s">
        <v>28</v>
      </c>
      <c r="D71" s="157" t="s">
        <v>28</v>
      </c>
      <c r="E71" s="104">
        <v>4700028940833</v>
      </c>
      <c r="F71" s="104" t="s">
        <v>235</v>
      </c>
      <c r="G71" s="104" t="s">
        <v>244</v>
      </c>
      <c r="H71" s="104">
        <v>2008191900</v>
      </c>
      <c r="I71" s="104" t="s">
        <v>186</v>
      </c>
      <c r="J71" s="105" t="s">
        <v>99</v>
      </c>
      <c r="K71" s="103">
        <v>0.5</v>
      </c>
      <c r="L71" s="103">
        <v>20</v>
      </c>
      <c r="M71" s="103">
        <f t="shared" si="88"/>
        <v>10.7</v>
      </c>
      <c r="N71" s="103">
        <v>40</v>
      </c>
      <c r="O71" s="103">
        <f t="shared" si="89"/>
        <v>10</v>
      </c>
      <c r="P71" s="103">
        <v>410</v>
      </c>
      <c r="Q71" s="103">
        <v>280</v>
      </c>
      <c r="R71" s="103">
        <v>290</v>
      </c>
      <c r="S71" s="158">
        <v>215</v>
      </c>
      <c r="T71" s="106"/>
      <c r="U71" s="107">
        <f t="shared" si="90"/>
        <v>4300</v>
      </c>
      <c r="V71" s="108"/>
      <c r="W71" s="109">
        <f t="shared" si="91"/>
        <v>0</v>
      </c>
      <c r="X71" s="110">
        <f t="shared" si="84"/>
        <v>0</v>
      </c>
      <c r="Y71" s="110">
        <f t="shared" si="92"/>
        <v>0</v>
      </c>
      <c r="Z71" s="110">
        <f t="shared" si="85"/>
        <v>0</v>
      </c>
      <c r="AA71" s="110">
        <f t="shared" si="86"/>
        <v>0</v>
      </c>
      <c r="AB71" s="111">
        <f t="shared" si="87"/>
        <v>0</v>
      </c>
      <c r="AC71" s="110">
        <f t="shared" si="93"/>
        <v>430</v>
      </c>
      <c r="AD71" s="110">
        <f t="shared" si="94"/>
        <v>470</v>
      </c>
    </row>
    <row r="72" spans="1:30" ht="12" thickBot="1">
      <c r="A72" s="173"/>
      <c r="B72" s="173"/>
      <c r="C72" s="173"/>
      <c r="D72" s="173"/>
      <c r="E72" s="173"/>
      <c r="F72" s="173"/>
      <c r="G72" s="173"/>
      <c r="H72" s="173"/>
      <c r="I72" s="173"/>
      <c r="J72" s="173"/>
      <c r="K72" s="146"/>
      <c r="L72" s="146"/>
      <c r="M72" s="146"/>
      <c r="N72" s="146"/>
      <c r="O72" s="146"/>
      <c r="P72" s="146"/>
      <c r="Q72" s="146"/>
      <c r="R72" s="146"/>
      <c r="S72" s="146"/>
      <c r="T72" s="147"/>
      <c r="U72" s="148"/>
      <c r="V72" s="172">
        <f t="shared" ref="V72:AD72" si="95">SUM(V65:V71)</f>
        <v>0</v>
      </c>
      <c r="W72" s="154">
        <f t="shared" si="95"/>
        <v>0</v>
      </c>
      <c r="X72" s="155">
        <f t="shared" si="95"/>
        <v>0</v>
      </c>
      <c r="Y72" s="155">
        <f t="shared" si="95"/>
        <v>0</v>
      </c>
      <c r="Z72" s="155">
        <f t="shared" si="95"/>
        <v>0</v>
      </c>
      <c r="AA72" s="155">
        <f t="shared" si="95"/>
        <v>0</v>
      </c>
      <c r="AB72" s="156">
        <f t="shared" si="95"/>
        <v>0</v>
      </c>
      <c r="AC72" s="155">
        <f t="shared" si="95"/>
        <v>3010</v>
      </c>
      <c r="AD72" s="155">
        <f t="shared" si="95"/>
        <v>3290</v>
      </c>
    </row>
    <row r="73" spans="1:30" s="112" customFormat="1" ht="8.25" customHeight="1">
      <c r="A73" s="127"/>
      <c r="B73" s="127"/>
      <c r="C73" s="127"/>
      <c r="D73" s="163"/>
      <c r="E73" s="128"/>
      <c r="F73" s="128"/>
      <c r="G73" s="128"/>
      <c r="H73" s="128"/>
      <c r="I73" s="128"/>
      <c r="J73" s="129"/>
      <c r="K73" s="127"/>
      <c r="L73" s="127"/>
      <c r="M73" s="127"/>
      <c r="N73" s="127"/>
      <c r="O73" s="127"/>
      <c r="P73" s="127"/>
      <c r="Q73" s="127"/>
      <c r="R73" s="127"/>
      <c r="S73" s="164"/>
      <c r="T73" s="130"/>
      <c r="U73" s="131"/>
      <c r="V73" s="127"/>
      <c r="W73" s="132"/>
      <c r="X73" s="132"/>
      <c r="Y73" s="132"/>
      <c r="Z73" s="132"/>
      <c r="AA73" s="132"/>
      <c r="AB73" s="133"/>
      <c r="AC73" s="132"/>
      <c r="AD73" s="132"/>
    </row>
    <row r="74" spans="1:30" ht="12" thickBot="1">
      <c r="A74" s="174" t="s">
        <v>101</v>
      </c>
      <c r="B74" s="174"/>
      <c r="C74" s="174"/>
      <c r="D74" s="174"/>
      <c r="E74" s="174"/>
      <c r="F74" s="174"/>
      <c r="G74" s="174"/>
      <c r="H74" s="174"/>
      <c r="I74" s="174"/>
      <c r="J74" s="174"/>
      <c r="K74" s="165"/>
      <c r="L74" s="165"/>
      <c r="M74" s="165"/>
      <c r="N74" s="165"/>
      <c r="O74" s="165"/>
      <c r="P74" s="165"/>
      <c r="Q74" s="165"/>
      <c r="R74" s="165"/>
      <c r="S74" s="165"/>
      <c r="T74" s="166"/>
      <c r="U74" s="167"/>
      <c r="V74" s="168">
        <f t="shared" ref="V74:AD74" si="96">SUM(V66:V72)</f>
        <v>0</v>
      </c>
      <c r="W74" s="169">
        <f t="shared" si="96"/>
        <v>0</v>
      </c>
      <c r="X74" s="170">
        <f t="shared" si="96"/>
        <v>0</v>
      </c>
      <c r="Y74" s="170">
        <f t="shared" si="96"/>
        <v>0</v>
      </c>
      <c r="Z74" s="170">
        <f t="shared" si="96"/>
        <v>0</v>
      </c>
      <c r="AA74" s="170">
        <f t="shared" si="96"/>
        <v>0</v>
      </c>
      <c r="AB74" s="171">
        <f t="shared" si="96"/>
        <v>0</v>
      </c>
      <c r="AC74" s="170">
        <f t="shared" si="96"/>
        <v>5590</v>
      </c>
      <c r="AD74" s="170">
        <f t="shared" si="96"/>
        <v>6110</v>
      </c>
    </row>
    <row r="75" spans="1:30" ht="33.75">
      <c r="A75" s="92">
        <v>57</v>
      </c>
      <c r="B75" s="92" t="s">
        <v>25</v>
      </c>
      <c r="C75" s="92" t="s">
        <v>134</v>
      </c>
      <c r="D75" s="151" t="s">
        <v>28</v>
      </c>
      <c r="E75" s="159">
        <v>4700028940192</v>
      </c>
      <c r="F75" s="93" t="s">
        <v>235</v>
      </c>
      <c r="G75" s="93" t="s">
        <v>237</v>
      </c>
      <c r="H75" s="93">
        <v>1904101000</v>
      </c>
      <c r="I75" s="93" t="s">
        <v>186</v>
      </c>
      <c r="J75" s="94" t="s">
        <v>102</v>
      </c>
      <c r="K75" s="95">
        <v>20</v>
      </c>
      <c r="L75" s="95"/>
      <c r="M75" s="92">
        <f>K75+0.1</f>
        <v>20.100000000000001</v>
      </c>
      <c r="N75" s="92">
        <v>20</v>
      </c>
      <c r="O75" s="92">
        <v>20</v>
      </c>
      <c r="P75" s="92">
        <v>1100</v>
      </c>
      <c r="Q75" s="92">
        <v>550</v>
      </c>
      <c r="R75" s="92">
        <v>150</v>
      </c>
      <c r="S75" s="152">
        <f>370*20</f>
        <v>7400</v>
      </c>
      <c r="T75" s="96"/>
      <c r="U75" s="97">
        <f>S75*(1-T75)</f>
        <v>7400</v>
      </c>
      <c r="V75" s="98"/>
      <c r="W75" s="99">
        <f>V75*S75</f>
        <v>0</v>
      </c>
      <c r="X75" s="100">
        <f>V75*U75</f>
        <v>0</v>
      </c>
      <c r="Y75" s="100">
        <f>V75*O75</f>
        <v>0</v>
      </c>
      <c r="Z75" s="100">
        <f>V75/N75</f>
        <v>0</v>
      </c>
      <c r="AA75" s="101">
        <f t="shared" ref="AA75:AA81" si="97">V75*M75</f>
        <v>0</v>
      </c>
      <c r="AB75" s="102">
        <f>V75*((P75*Q75*R75/1000000000))</f>
        <v>0</v>
      </c>
      <c r="AC75" s="100">
        <f>S75/K75</f>
        <v>370</v>
      </c>
      <c r="AD75" s="100">
        <f>AC75+40</f>
        <v>410</v>
      </c>
    </row>
    <row r="76" spans="1:30" ht="33.75">
      <c r="A76" s="92">
        <v>58</v>
      </c>
      <c r="B76" s="92" t="s">
        <v>25</v>
      </c>
      <c r="C76" s="92" t="s">
        <v>134</v>
      </c>
      <c r="D76" s="151" t="s">
        <v>28</v>
      </c>
      <c r="E76" s="159">
        <v>4700028940246</v>
      </c>
      <c r="F76" s="93" t="s">
        <v>235</v>
      </c>
      <c r="G76" s="93" t="s">
        <v>237</v>
      </c>
      <c r="H76" s="93">
        <v>1904101000</v>
      </c>
      <c r="I76" s="93" t="s">
        <v>186</v>
      </c>
      <c r="J76" s="23" t="s">
        <v>103</v>
      </c>
      <c r="K76" s="95">
        <v>20</v>
      </c>
      <c r="L76" s="95"/>
      <c r="M76" s="92">
        <f t="shared" ref="M76:M81" si="98">K76+0.1</f>
        <v>20.100000000000001</v>
      </c>
      <c r="N76" s="92">
        <v>20</v>
      </c>
      <c r="O76" s="92">
        <v>20</v>
      </c>
      <c r="P76" s="92">
        <v>1100</v>
      </c>
      <c r="Q76" s="92">
        <v>550</v>
      </c>
      <c r="R76" s="92">
        <v>150</v>
      </c>
      <c r="S76" s="152">
        <f t="shared" ref="S76:S81" si="99">370*20</f>
        <v>7400</v>
      </c>
      <c r="T76" s="96"/>
      <c r="U76" s="97">
        <f t="shared" ref="U76:U81" si="100">S76*(1-T76)</f>
        <v>7400</v>
      </c>
      <c r="V76" s="98"/>
      <c r="W76" s="99">
        <f t="shared" ref="W76:W81" si="101">V76*S76</f>
        <v>0</v>
      </c>
      <c r="X76" s="100">
        <f t="shared" ref="X76:X81" si="102">V76*U76</f>
        <v>0</v>
      </c>
      <c r="Y76" s="100">
        <f t="shared" ref="Y76:Y81" si="103">V76*O76</f>
        <v>0</v>
      </c>
      <c r="Z76" s="100">
        <f t="shared" ref="Z76:Z81" si="104">V76/N76</f>
        <v>0</v>
      </c>
      <c r="AA76" s="101">
        <f t="shared" si="97"/>
        <v>0</v>
      </c>
      <c r="AB76" s="102">
        <f t="shared" ref="AB76:AB81" si="105">V76*((P76*Q76*R76/1000000000))</f>
        <v>0</v>
      </c>
      <c r="AC76" s="100">
        <f t="shared" ref="AC76:AC81" si="106">S76/K76</f>
        <v>370</v>
      </c>
      <c r="AD76" s="100">
        <f t="shared" ref="AD76:AD81" si="107">AC76+40</f>
        <v>410</v>
      </c>
    </row>
    <row r="77" spans="1:30" ht="33.75">
      <c r="A77" s="92">
        <v>59</v>
      </c>
      <c r="B77" s="92" t="s">
        <v>25</v>
      </c>
      <c r="C77" s="92" t="s">
        <v>134</v>
      </c>
      <c r="D77" s="151" t="s">
        <v>28</v>
      </c>
      <c r="E77" s="159">
        <v>4700028940215</v>
      </c>
      <c r="F77" s="93" t="s">
        <v>235</v>
      </c>
      <c r="G77" s="93" t="s">
        <v>237</v>
      </c>
      <c r="H77" s="93">
        <v>1904101000</v>
      </c>
      <c r="I77" s="93" t="s">
        <v>186</v>
      </c>
      <c r="J77" s="23" t="s">
        <v>104</v>
      </c>
      <c r="K77" s="95">
        <v>20</v>
      </c>
      <c r="L77" s="95"/>
      <c r="M77" s="92">
        <f t="shared" si="98"/>
        <v>20.100000000000001</v>
      </c>
      <c r="N77" s="92">
        <v>20</v>
      </c>
      <c r="O77" s="92">
        <v>20</v>
      </c>
      <c r="P77" s="92">
        <v>1100</v>
      </c>
      <c r="Q77" s="92">
        <v>550</v>
      </c>
      <c r="R77" s="92">
        <v>150</v>
      </c>
      <c r="S77" s="152">
        <f t="shared" si="99"/>
        <v>7400</v>
      </c>
      <c r="T77" s="96"/>
      <c r="U77" s="97">
        <f t="shared" si="100"/>
        <v>7400</v>
      </c>
      <c r="V77" s="98"/>
      <c r="W77" s="99">
        <f t="shared" si="101"/>
        <v>0</v>
      </c>
      <c r="X77" s="100">
        <f t="shared" si="102"/>
        <v>0</v>
      </c>
      <c r="Y77" s="100">
        <f t="shared" si="103"/>
        <v>0</v>
      </c>
      <c r="Z77" s="100">
        <f t="shared" si="104"/>
        <v>0</v>
      </c>
      <c r="AA77" s="101">
        <f t="shared" si="97"/>
        <v>0</v>
      </c>
      <c r="AB77" s="102">
        <f t="shared" si="105"/>
        <v>0</v>
      </c>
      <c r="AC77" s="100">
        <f t="shared" si="106"/>
        <v>370</v>
      </c>
      <c r="AD77" s="100">
        <f t="shared" si="107"/>
        <v>410</v>
      </c>
    </row>
    <row r="78" spans="1:30" ht="33.75">
      <c r="A78" s="92">
        <v>60</v>
      </c>
      <c r="B78" s="92" t="s">
        <v>25</v>
      </c>
      <c r="C78" s="92" t="s">
        <v>134</v>
      </c>
      <c r="D78" s="151" t="s">
        <v>28</v>
      </c>
      <c r="E78" s="159">
        <v>4700028940208</v>
      </c>
      <c r="F78" s="93" t="s">
        <v>235</v>
      </c>
      <c r="G78" s="93" t="s">
        <v>237</v>
      </c>
      <c r="H78" s="93">
        <v>1904101000</v>
      </c>
      <c r="I78" s="93" t="s">
        <v>186</v>
      </c>
      <c r="J78" s="23" t="s">
        <v>105</v>
      </c>
      <c r="K78" s="95">
        <v>20</v>
      </c>
      <c r="L78" s="95"/>
      <c r="M78" s="92">
        <f t="shared" si="98"/>
        <v>20.100000000000001</v>
      </c>
      <c r="N78" s="92">
        <v>20</v>
      </c>
      <c r="O78" s="92">
        <v>20</v>
      </c>
      <c r="P78" s="92">
        <v>1100</v>
      </c>
      <c r="Q78" s="92">
        <v>550</v>
      </c>
      <c r="R78" s="92">
        <v>150</v>
      </c>
      <c r="S78" s="152">
        <f t="shared" si="99"/>
        <v>7400</v>
      </c>
      <c r="T78" s="96"/>
      <c r="U78" s="97">
        <f t="shared" si="100"/>
        <v>7400</v>
      </c>
      <c r="V78" s="98"/>
      <c r="W78" s="99">
        <f t="shared" si="101"/>
        <v>0</v>
      </c>
      <c r="X78" s="100">
        <f t="shared" si="102"/>
        <v>0</v>
      </c>
      <c r="Y78" s="100">
        <f t="shared" si="103"/>
        <v>0</v>
      </c>
      <c r="Z78" s="100">
        <f t="shared" si="104"/>
        <v>0</v>
      </c>
      <c r="AA78" s="101">
        <f t="shared" si="97"/>
        <v>0</v>
      </c>
      <c r="AB78" s="102">
        <f t="shared" si="105"/>
        <v>0</v>
      </c>
      <c r="AC78" s="100">
        <f t="shared" si="106"/>
        <v>370</v>
      </c>
      <c r="AD78" s="100">
        <f t="shared" si="107"/>
        <v>410</v>
      </c>
    </row>
    <row r="79" spans="1:30" ht="33.75">
      <c r="A79" s="92">
        <v>61</v>
      </c>
      <c r="B79" s="92" t="s">
        <v>25</v>
      </c>
      <c r="C79" s="92" t="s">
        <v>134</v>
      </c>
      <c r="D79" s="151" t="s">
        <v>28</v>
      </c>
      <c r="E79" s="159">
        <v>4700028940222</v>
      </c>
      <c r="F79" s="93" t="s">
        <v>235</v>
      </c>
      <c r="G79" s="93" t="s">
        <v>237</v>
      </c>
      <c r="H79" s="93">
        <v>1904101000</v>
      </c>
      <c r="I79" s="93" t="s">
        <v>186</v>
      </c>
      <c r="J79" s="23" t="s">
        <v>106</v>
      </c>
      <c r="K79" s="95">
        <v>20</v>
      </c>
      <c r="L79" s="95"/>
      <c r="M79" s="92">
        <f t="shared" si="98"/>
        <v>20.100000000000001</v>
      </c>
      <c r="N79" s="92">
        <v>20</v>
      </c>
      <c r="O79" s="92">
        <v>20</v>
      </c>
      <c r="P79" s="92">
        <v>1100</v>
      </c>
      <c r="Q79" s="92">
        <v>550</v>
      </c>
      <c r="R79" s="92">
        <v>150</v>
      </c>
      <c r="S79" s="152">
        <f t="shared" si="99"/>
        <v>7400</v>
      </c>
      <c r="T79" s="96"/>
      <c r="U79" s="97">
        <f t="shared" si="100"/>
        <v>7400</v>
      </c>
      <c r="V79" s="98"/>
      <c r="W79" s="99">
        <f t="shared" si="101"/>
        <v>0</v>
      </c>
      <c r="X79" s="100">
        <f t="shared" si="102"/>
        <v>0</v>
      </c>
      <c r="Y79" s="100">
        <f t="shared" si="103"/>
        <v>0</v>
      </c>
      <c r="Z79" s="100">
        <f t="shared" si="104"/>
        <v>0</v>
      </c>
      <c r="AA79" s="101">
        <f t="shared" si="97"/>
        <v>0</v>
      </c>
      <c r="AB79" s="102">
        <f t="shared" si="105"/>
        <v>0</v>
      </c>
      <c r="AC79" s="100">
        <f t="shared" si="106"/>
        <v>370</v>
      </c>
      <c r="AD79" s="100">
        <f t="shared" si="107"/>
        <v>410</v>
      </c>
    </row>
    <row r="80" spans="1:30" ht="33.75">
      <c r="A80" s="92">
        <v>62</v>
      </c>
      <c r="B80" s="92" t="s">
        <v>25</v>
      </c>
      <c r="C80" s="92" t="s">
        <v>134</v>
      </c>
      <c r="D80" s="151" t="s">
        <v>28</v>
      </c>
      <c r="E80" s="159">
        <v>4700028940239</v>
      </c>
      <c r="F80" s="93" t="s">
        <v>235</v>
      </c>
      <c r="G80" s="93" t="s">
        <v>237</v>
      </c>
      <c r="H80" s="93">
        <v>1904101000</v>
      </c>
      <c r="I80" s="93" t="s">
        <v>186</v>
      </c>
      <c r="J80" s="23" t="s">
        <v>107</v>
      </c>
      <c r="K80" s="95">
        <v>20</v>
      </c>
      <c r="L80" s="95"/>
      <c r="M80" s="92">
        <f t="shared" si="98"/>
        <v>20.100000000000001</v>
      </c>
      <c r="N80" s="92">
        <v>20</v>
      </c>
      <c r="O80" s="92">
        <v>20</v>
      </c>
      <c r="P80" s="92">
        <v>1100</v>
      </c>
      <c r="Q80" s="92">
        <v>550</v>
      </c>
      <c r="R80" s="92">
        <v>150</v>
      </c>
      <c r="S80" s="152">
        <f t="shared" si="99"/>
        <v>7400</v>
      </c>
      <c r="T80" s="96"/>
      <c r="U80" s="97">
        <f t="shared" si="100"/>
        <v>7400</v>
      </c>
      <c r="V80" s="98"/>
      <c r="W80" s="99">
        <f t="shared" si="101"/>
        <v>0</v>
      </c>
      <c r="X80" s="100">
        <f t="shared" si="102"/>
        <v>0</v>
      </c>
      <c r="Y80" s="100">
        <f t="shared" si="103"/>
        <v>0</v>
      </c>
      <c r="Z80" s="100">
        <f t="shared" si="104"/>
        <v>0</v>
      </c>
      <c r="AA80" s="101">
        <f t="shared" si="97"/>
        <v>0</v>
      </c>
      <c r="AB80" s="102">
        <f t="shared" si="105"/>
        <v>0</v>
      </c>
      <c r="AC80" s="100">
        <f t="shared" si="106"/>
        <v>370</v>
      </c>
      <c r="AD80" s="100">
        <f t="shared" si="107"/>
        <v>410</v>
      </c>
    </row>
    <row r="81" spans="1:30" ht="33.75">
      <c r="A81" s="92">
        <v>63</v>
      </c>
      <c r="B81" s="92" t="s">
        <v>25</v>
      </c>
      <c r="C81" s="92" t="s">
        <v>134</v>
      </c>
      <c r="D81" s="151" t="s">
        <v>28</v>
      </c>
      <c r="E81" s="159">
        <v>4700028940956</v>
      </c>
      <c r="F81" s="93" t="s">
        <v>235</v>
      </c>
      <c r="G81" s="93" t="s">
        <v>237</v>
      </c>
      <c r="H81" s="93">
        <v>1904101000</v>
      </c>
      <c r="I81" s="93" t="s">
        <v>186</v>
      </c>
      <c r="J81" s="23" t="s">
        <v>108</v>
      </c>
      <c r="K81" s="95">
        <v>20</v>
      </c>
      <c r="L81" s="95"/>
      <c r="M81" s="92">
        <f t="shared" si="98"/>
        <v>20.100000000000001</v>
      </c>
      <c r="N81" s="92">
        <v>20</v>
      </c>
      <c r="O81" s="92">
        <v>20</v>
      </c>
      <c r="P81" s="92">
        <v>1100</v>
      </c>
      <c r="Q81" s="92">
        <v>550</v>
      </c>
      <c r="R81" s="92">
        <v>150</v>
      </c>
      <c r="S81" s="152">
        <f t="shared" si="99"/>
        <v>7400</v>
      </c>
      <c r="T81" s="96"/>
      <c r="U81" s="97">
        <f t="shared" si="100"/>
        <v>7400</v>
      </c>
      <c r="V81" s="98"/>
      <c r="W81" s="99">
        <f t="shared" si="101"/>
        <v>0</v>
      </c>
      <c r="X81" s="100">
        <f t="shared" si="102"/>
        <v>0</v>
      </c>
      <c r="Y81" s="100">
        <f t="shared" si="103"/>
        <v>0</v>
      </c>
      <c r="Z81" s="100">
        <f t="shared" si="104"/>
        <v>0</v>
      </c>
      <c r="AA81" s="101">
        <f t="shared" si="97"/>
        <v>0</v>
      </c>
      <c r="AB81" s="102">
        <f t="shared" si="105"/>
        <v>0</v>
      </c>
      <c r="AC81" s="100">
        <f t="shared" si="106"/>
        <v>370</v>
      </c>
      <c r="AD81" s="100">
        <f t="shared" si="107"/>
        <v>410</v>
      </c>
    </row>
    <row r="82" spans="1:30">
      <c r="A82" s="173" t="s">
        <v>110</v>
      </c>
      <c r="B82" s="173"/>
      <c r="C82" s="173"/>
      <c r="D82" s="173"/>
      <c r="E82" s="173"/>
      <c r="F82" s="173"/>
      <c r="G82" s="173"/>
      <c r="H82" s="173"/>
      <c r="I82" s="173"/>
      <c r="J82" s="173"/>
      <c r="K82" s="146"/>
      <c r="L82" s="146"/>
      <c r="M82" s="146"/>
      <c r="N82" s="146"/>
      <c r="O82" s="146"/>
      <c r="P82" s="146"/>
      <c r="Q82" s="146"/>
      <c r="R82" s="146"/>
      <c r="S82" s="146"/>
      <c r="T82" s="147"/>
      <c r="U82" s="148"/>
      <c r="V82" s="153">
        <f t="shared" ref="V82:AD82" si="108">SUM(V75:V81)</f>
        <v>0</v>
      </c>
      <c r="W82" s="154">
        <f t="shared" si="108"/>
        <v>0</v>
      </c>
      <c r="X82" s="155">
        <f t="shared" si="108"/>
        <v>0</v>
      </c>
      <c r="Y82" s="155">
        <f t="shared" si="108"/>
        <v>0</v>
      </c>
      <c r="Z82" s="155">
        <f t="shared" si="108"/>
        <v>0</v>
      </c>
      <c r="AA82" s="155">
        <f t="shared" si="108"/>
        <v>0</v>
      </c>
      <c r="AB82" s="156">
        <f t="shared" si="108"/>
        <v>0</v>
      </c>
      <c r="AC82" s="155">
        <f t="shared" si="108"/>
        <v>2590</v>
      </c>
      <c r="AD82" s="155">
        <f t="shared" si="108"/>
        <v>2870</v>
      </c>
    </row>
    <row r="83" spans="1:30" s="112" customFormat="1" ht="33.75">
      <c r="A83" s="103">
        <v>64</v>
      </c>
      <c r="B83" s="103" t="s">
        <v>25</v>
      </c>
      <c r="C83" s="103" t="s">
        <v>134</v>
      </c>
      <c r="D83" s="157" t="s">
        <v>28</v>
      </c>
      <c r="E83" s="104">
        <v>4700028940963</v>
      </c>
      <c r="F83" s="104" t="s">
        <v>235</v>
      </c>
      <c r="G83" s="104" t="s">
        <v>237</v>
      </c>
      <c r="H83" s="104">
        <v>1904101000</v>
      </c>
      <c r="I83" s="104" t="s">
        <v>186</v>
      </c>
      <c r="J83" s="105" t="s">
        <v>218</v>
      </c>
      <c r="K83" s="103">
        <v>10</v>
      </c>
      <c r="L83" s="103"/>
      <c r="M83" s="103">
        <f>K83+0.7</f>
        <v>10.7</v>
      </c>
      <c r="N83" s="103">
        <v>40</v>
      </c>
      <c r="O83" s="103">
        <v>10</v>
      </c>
      <c r="P83" s="103">
        <v>410</v>
      </c>
      <c r="Q83" s="103">
        <v>280</v>
      </c>
      <c r="R83" s="103">
        <v>290</v>
      </c>
      <c r="S83" s="158">
        <f>380*O83</f>
        <v>3800</v>
      </c>
      <c r="T83" s="106"/>
      <c r="U83" s="107">
        <f>S83*(1-T83)</f>
        <v>3800</v>
      </c>
      <c r="V83" s="108"/>
      <c r="W83" s="109">
        <f>V83*S83</f>
        <v>0</v>
      </c>
      <c r="X83" s="110">
        <f>W83</f>
        <v>0</v>
      </c>
      <c r="Y83" s="110">
        <f>V83*O83</f>
        <v>0</v>
      </c>
      <c r="Z83" s="110">
        <f>V83/N83</f>
        <v>0</v>
      </c>
      <c r="AA83" s="110">
        <f>V83*M83</f>
        <v>0</v>
      </c>
      <c r="AB83" s="111">
        <f>V83*((P83*Q83*R83/1000000000))</f>
        <v>0</v>
      </c>
      <c r="AC83" s="110">
        <f>S83/K83</f>
        <v>380</v>
      </c>
      <c r="AD83" s="110">
        <f>AC83+40</f>
        <v>420</v>
      </c>
    </row>
    <row r="84" spans="1:30" s="112" customFormat="1" ht="33.75">
      <c r="A84" s="103">
        <v>65</v>
      </c>
      <c r="B84" s="103" t="s">
        <v>25</v>
      </c>
      <c r="C84" s="103" t="s">
        <v>134</v>
      </c>
      <c r="D84" s="157" t="s">
        <v>28</v>
      </c>
      <c r="E84" s="104">
        <v>4700028941007</v>
      </c>
      <c r="F84" s="104" t="s">
        <v>235</v>
      </c>
      <c r="G84" s="104" t="s">
        <v>237</v>
      </c>
      <c r="H84" s="104">
        <v>1904101000</v>
      </c>
      <c r="I84" s="104" t="s">
        <v>186</v>
      </c>
      <c r="J84" s="105" t="s">
        <v>219</v>
      </c>
      <c r="K84" s="103">
        <v>10</v>
      </c>
      <c r="L84" s="103"/>
      <c r="M84" s="103">
        <f t="shared" ref="M84:M89" si="109">K84+0.7</f>
        <v>10.7</v>
      </c>
      <c r="N84" s="103">
        <v>40</v>
      </c>
      <c r="O84" s="103">
        <v>10</v>
      </c>
      <c r="P84" s="103">
        <v>410</v>
      </c>
      <c r="Q84" s="103">
        <v>280</v>
      </c>
      <c r="R84" s="103">
        <v>290</v>
      </c>
      <c r="S84" s="158">
        <f t="shared" ref="S84:S89" si="110">380*O84</f>
        <v>3800</v>
      </c>
      <c r="T84" s="106"/>
      <c r="U84" s="107">
        <f t="shared" ref="U84:U89" si="111">S84*(1-T84)</f>
        <v>3800</v>
      </c>
      <c r="V84" s="108"/>
      <c r="W84" s="109">
        <f t="shared" ref="W84:W89" si="112">V84*S84</f>
        <v>0</v>
      </c>
      <c r="X84" s="110">
        <f t="shared" ref="X84:X89" si="113">W84</f>
        <v>0</v>
      </c>
      <c r="Y84" s="110">
        <f t="shared" ref="Y84:Y89" si="114">V84*O84</f>
        <v>0</v>
      </c>
      <c r="Z84" s="110">
        <f t="shared" ref="Z84:Z89" si="115">V84/N84</f>
        <v>0</v>
      </c>
      <c r="AA84" s="110">
        <f t="shared" ref="AA84:AA89" si="116">V84*M84</f>
        <v>0</v>
      </c>
      <c r="AB84" s="111">
        <f t="shared" ref="AB84:AB89" si="117">V84*((P84*Q84*R84/1000000000))</f>
        <v>0</v>
      </c>
      <c r="AC84" s="110">
        <f t="shared" ref="AC84:AC89" si="118">S84/K84</f>
        <v>380</v>
      </c>
      <c r="AD84" s="110">
        <f t="shared" ref="AD84:AD89" si="119">AC84+40</f>
        <v>420</v>
      </c>
    </row>
    <row r="85" spans="1:30" s="112" customFormat="1" ht="33.75">
      <c r="A85" s="103">
        <v>66</v>
      </c>
      <c r="B85" s="103" t="s">
        <v>25</v>
      </c>
      <c r="C85" s="103" t="s">
        <v>134</v>
      </c>
      <c r="D85" s="157" t="s">
        <v>28</v>
      </c>
      <c r="E85" s="104">
        <v>4700028940987</v>
      </c>
      <c r="F85" s="104" t="s">
        <v>235</v>
      </c>
      <c r="G85" s="104" t="s">
        <v>237</v>
      </c>
      <c r="H85" s="104">
        <v>1904101000</v>
      </c>
      <c r="I85" s="104" t="s">
        <v>186</v>
      </c>
      <c r="J85" s="105" t="s">
        <v>220</v>
      </c>
      <c r="K85" s="103">
        <v>10</v>
      </c>
      <c r="L85" s="103"/>
      <c r="M85" s="103">
        <f t="shared" si="109"/>
        <v>10.7</v>
      </c>
      <c r="N85" s="103">
        <v>40</v>
      </c>
      <c r="O85" s="103">
        <v>10</v>
      </c>
      <c r="P85" s="103">
        <v>410</v>
      </c>
      <c r="Q85" s="103">
        <v>280</v>
      </c>
      <c r="R85" s="103">
        <v>290</v>
      </c>
      <c r="S85" s="158">
        <f t="shared" si="110"/>
        <v>3800</v>
      </c>
      <c r="T85" s="106"/>
      <c r="U85" s="107">
        <f t="shared" si="111"/>
        <v>3800</v>
      </c>
      <c r="V85" s="108"/>
      <c r="W85" s="109">
        <f t="shared" si="112"/>
        <v>0</v>
      </c>
      <c r="X85" s="110">
        <f t="shared" si="113"/>
        <v>0</v>
      </c>
      <c r="Y85" s="110">
        <f t="shared" si="114"/>
        <v>0</v>
      </c>
      <c r="Z85" s="110">
        <f t="shared" si="115"/>
        <v>0</v>
      </c>
      <c r="AA85" s="110">
        <f t="shared" si="116"/>
        <v>0</v>
      </c>
      <c r="AB85" s="111">
        <f t="shared" si="117"/>
        <v>0</v>
      </c>
      <c r="AC85" s="110">
        <f>S85/K85</f>
        <v>380</v>
      </c>
      <c r="AD85" s="110">
        <f t="shared" si="119"/>
        <v>420</v>
      </c>
    </row>
    <row r="86" spans="1:30" s="112" customFormat="1" ht="33.75">
      <c r="A86" s="103">
        <v>67</v>
      </c>
      <c r="B86" s="103" t="s">
        <v>25</v>
      </c>
      <c r="C86" s="103" t="s">
        <v>134</v>
      </c>
      <c r="D86" s="157" t="s">
        <v>28</v>
      </c>
      <c r="E86" s="104">
        <v>4700028940994</v>
      </c>
      <c r="F86" s="104" t="s">
        <v>235</v>
      </c>
      <c r="G86" s="104" t="s">
        <v>237</v>
      </c>
      <c r="H86" s="104">
        <v>1904101000</v>
      </c>
      <c r="I86" s="104" t="s">
        <v>186</v>
      </c>
      <c r="J86" s="105" t="s">
        <v>221</v>
      </c>
      <c r="K86" s="103">
        <v>10</v>
      </c>
      <c r="L86" s="103"/>
      <c r="M86" s="103">
        <f t="shared" si="109"/>
        <v>10.7</v>
      </c>
      <c r="N86" s="103">
        <v>40</v>
      </c>
      <c r="O86" s="103">
        <v>10</v>
      </c>
      <c r="P86" s="103">
        <v>410</v>
      </c>
      <c r="Q86" s="103">
        <v>280</v>
      </c>
      <c r="R86" s="103">
        <v>290</v>
      </c>
      <c r="S86" s="158">
        <f t="shared" si="110"/>
        <v>3800</v>
      </c>
      <c r="T86" s="106"/>
      <c r="U86" s="107">
        <f t="shared" si="111"/>
        <v>3800</v>
      </c>
      <c r="V86" s="108"/>
      <c r="W86" s="109">
        <f t="shared" si="112"/>
        <v>0</v>
      </c>
      <c r="X86" s="110">
        <f t="shared" si="113"/>
        <v>0</v>
      </c>
      <c r="Y86" s="110">
        <f t="shared" si="114"/>
        <v>0</v>
      </c>
      <c r="Z86" s="110">
        <f t="shared" si="115"/>
        <v>0</v>
      </c>
      <c r="AA86" s="110">
        <f t="shared" si="116"/>
        <v>0</v>
      </c>
      <c r="AB86" s="111">
        <f t="shared" si="117"/>
        <v>0</v>
      </c>
      <c r="AC86" s="110">
        <f t="shared" si="118"/>
        <v>380</v>
      </c>
      <c r="AD86" s="110">
        <f t="shared" si="119"/>
        <v>420</v>
      </c>
    </row>
    <row r="87" spans="1:30" s="112" customFormat="1" ht="33.75">
      <c r="A87" s="103">
        <v>68</v>
      </c>
      <c r="B87" s="103" t="s">
        <v>25</v>
      </c>
      <c r="C87" s="103" t="s">
        <v>134</v>
      </c>
      <c r="D87" s="157" t="s">
        <v>28</v>
      </c>
      <c r="E87" s="104">
        <v>4700028940970</v>
      </c>
      <c r="F87" s="104" t="s">
        <v>235</v>
      </c>
      <c r="G87" s="104" t="s">
        <v>237</v>
      </c>
      <c r="H87" s="104">
        <v>1904101000</v>
      </c>
      <c r="I87" s="104" t="s">
        <v>186</v>
      </c>
      <c r="J87" s="105" t="s">
        <v>222</v>
      </c>
      <c r="K87" s="103">
        <v>10</v>
      </c>
      <c r="L87" s="103"/>
      <c r="M87" s="103">
        <f t="shared" si="109"/>
        <v>10.7</v>
      </c>
      <c r="N87" s="103">
        <v>40</v>
      </c>
      <c r="O87" s="103">
        <v>10</v>
      </c>
      <c r="P87" s="103">
        <v>410</v>
      </c>
      <c r="Q87" s="103">
        <v>280</v>
      </c>
      <c r="R87" s="103">
        <v>290</v>
      </c>
      <c r="S87" s="158">
        <f t="shared" si="110"/>
        <v>3800</v>
      </c>
      <c r="T87" s="106"/>
      <c r="U87" s="107">
        <f t="shared" si="111"/>
        <v>3800</v>
      </c>
      <c r="V87" s="108"/>
      <c r="W87" s="109">
        <f t="shared" si="112"/>
        <v>0</v>
      </c>
      <c r="X87" s="110">
        <f t="shared" si="113"/>
        <v>0</v>
      </c>
      <c r="Y87" s="110">
        <f t="shared" si="114"/>
        <v>0</v>
      </c>
      <c r="Z87" s="110">
        <f t="shared" si="115"/>
        <v>0</v>
      </c>
      <c r="AA87" s="110">
        <f t="shared" si="116"/>
        <v>0</v>
      </c>
      <c r="AB87" s="111">
        <f t="shared" si="117"/>
        <v>0</v>
      </c>
      <c r="AC87" s="110">
        <f t="shared" si="118"/>
        <v>380</v>
      </c>
      <c r="AD87" s="110">
        <f t="shared" si="119"/>
        <v>420</v>
      </c>
    </row>
    <row r="88" spans="1:30" s="112" customFormat="1" ht="33.75">
      <c r="A88" s="103">
        <v>69</v>
      </c>
      <c r="B88" s="103" t="s">
        <v>25</v>
      </c>
      <c r="C88" s="103" t="s">
        <v>134</v>
      </c>
      <c r="D88" s="157" t="s">
        <v>28</v>
      </c>
      <c r="E88" s="104">
        <v>4700028941014</v>
      </c>
      <c r="F88" s="104" t="s">
        <v>235</v>
      </c>
      <c r="G88" s="104" t="s">
        <v>237</v>
      </c>
      <c r="H88" s="104">
        <v>1904101000</v>
      </c>
      <c r="I88" s="104" t="s">
        <v>186</v>
      </c>
      <c r="J88" s="105" t="s">
        <v>223</v>
      </c>
      <c r="K88" s="103">
        <v>10</v>
      </c>
      <c r="L88" s="103"/>
      <c r="M88" s="103">
        <f t="shared" si="109"/>
        <v>10.7</v>
      </c>
      <c r="N88" s="103">
        <v>40</v>
      </c>
      <c r="O88" s="103">
        <v>10</v>
      </c>
      <c r="P88" s="103">
        <v>410</v>
      </c>
      <c r="Q88" s="103">
        <v>280</v>
      </c>
      <c r="R88" s="103">
        <v>290</v>
      </c>
      <c r="S88" s="158">
        <f t="shared" si="110"/>
        <v>3800</v>
      </c>
      <c r="T88" s="106"/>
      <c r="U88" s="107">
        <f t="shared" si="111"/>
        <v>3800</v>
      </c>
      <c r="V88" s="108"/>
      <c r="W88" s="109">
        <f t="shared" si="112"/>
        <v>0</v>
      </c>
      <c r="X88" s="110">
        <f t="shared" si="113"/>
        <v>0</v>
      </c>
      <c r="Y88" s="110">
        <f t="shared" si="114"/>
        <v>0</v>
      </c>
      <c r="Z88" s="110">
        <f t="shared" si="115"/>
        <v>0</v>
      </c>
      <c r="AA88" s="110">
        <f t="shared" si="116"/>
        <v>0</v>
      </c>
      <c r="AB88" s="111">
        <f t="shared" si="117"/>
        <v>0</v>
      </c>
      <c r="AC88" s="110">
        <f t="shared" si="118"/>
        <v>380</v>
      </c>
      <c r="AD88" s="110">
        <f t="shared" si="119"/>
        <v>420</v>
      </c>
    </row>
    <row r="89" spans="1:30" s="112" customFormat="1" ht="33.75">
      <c r="A89" s="103">
        <v>70</v>
      </c>
      <c r="B89" s="103" t="s">
        <v>25</v>
      </c>
      <c r="C89" s="103" t="s">
        <v>134</v>
      </c>
      <c r="D89" s="157" t="s">
        <v>28</v>
      </c>
      <c r="E89" s="104">
        <v>4700028941021</v>
      </c>
      <c r="F89" s="104" t="s">
        <v>235</v>
      </c>
      <c r="G89" s="104" t="s">
        <v>237</v>
      </c>
      <c r="H89" s="104">
        <v>1904101000</v>
      </c>
      <c r="I89" s="104" t="s">
        <v>186</v>
      </c>
      <c r="J89" s="105" t="s">
        <v>224</v>
      </c>
      <c r="K89" s="103">
        <v>10</v>
      </c>
      <c r="L89" s="103"/>
      <c r="M89" s="103">
        <f t="shared" si="109"/>
        <v>10.7</v>
      </c>
      <c r="N89" s="103">
        <v>40</v>
      </c>
      <c r="O89" s="103">
        <v>10</v>
      </c>
      <c r="P89" s="103">
        <v>410</v>
      </c>
      <c r="Q89" s="103">
        <v>280</v>
      </c>
      <c r="R89" s="103">
        <v>290</v>
      </c>
      <c r="S89" s="158">
        <f t="shared" si="110"/>
        <v>3800</v>
      </c>
      <c r="T89" s="106"/>
      <c r="U89" s="107">
        <f t="shared" si="111"/>
        <v>3800</v>
      </c>
      <c r="V89" s="108"/>
      <c r="W89" s="109">
        <f t="shared" si="112"/>
        <v>0</v>
      </c>
      <c r="X89" s="110">
        <f t="shared" si="113"/>
        <v>0</v>
      </c>
      <c r="Y89" s="110">
        <f t="shared" si="114"/>
        <v>0</v>
      </c>
      <c r="Z89" s="110">
        <f t="shared" si="115"/>
        <v>0</v>
      </c>
      <c r="AA89" s="110">
        <f t="shared" si="116"/>
        <v>0</v>
      </c>
      <c r="AB89" s="111">
        <f t="shared" si="117"/>
        <v>0</v>
      </c>
      <c r="AC89" s="110">
        <f t="shared" si="118"/>
        <v>380</v>
      </c>
      <c r="AD89" s="110">
        <f t="shared" si="119"/>
        <v>420</v>
      </c>
    </row>
    <row r="90" spans="1:30">
      <c r="A90" s="173" t="s">
        <v>100</v>
      </c>
      <c r="B90" s="173"/>
      <c r="C90" s="173"/>
      <c r="D90" s="173"/>
      <c r="E90" s="173"/>
      <c r="F90" s="173"/>
      <c r="G90" s="173"/>
      <c r="H90" s="173"/>
      <c r="I90" s="173"/>
      <c r="J90" s="173"/>
      <c r="K90" s="146"/>
      <c r="L90" s="146"/>
      <c r="M90" s="146"/>
      <c r="N90" s="146"/>
      <c r="O90" s="146"/>
      <c r="P90" s="146"/>
      <c r="Q90" s="146"/>
      <c r="R90" s="146"/>
      <c r="S90" s="146"/>
      <c r="T90" s="147"/>
      <c r="U90" s="148"/>
      <c r="V90" s="153">
        <f t="shared" ref="V90:AD90" si="120">SUM(V83:V89)</f>
        <v>0</v>
      </c>
      <c r="W90" s="154">
        <f t="shared" si="120"/>
        <v>0</v>
      </c>
      <c r="X90" s="155">
        <f t="shared" si="120"/>
        <v>0</v>
      </c>
      <c r="Y90" s="155">
        <f t="shared" si="120"/>
        <v>0</v>
      </c>
      <c r="Z90" s="155">
        <f t="shared" si="120"/>
        <v>0</v>
      </c>
      <c r="AA90" s="155">
        <f t="shared" si="120"/>
        <v>0</v>
      </c>
      <c r="AB90" s="156">
        <f t="shared" si="120"/>
        <v>0</v>
      </c>
      <c r="AC90" s="155">
        <f t="shared" si="120"/>
        <v>2660</v>
      </c>
      <c r="AD90" s="155">
        <f t="shared" si="120"/>
        <v>2940</v>
      </c>
    </row>
    <row r="91" spans="1:30" s="112" customFormat="1" ht="33.75">
      <c r="A91" s="113">
        <v>71</v>
      </c>
      <c r="B91" s="113" t="s">
        <v>41</v>
      </c>
      <c r="C91" s="92" t="s">
        <v>134</v>
      </c>
      <c r="D91" s="151" t="s">
        <v>28</v>
      </c>
      <c r="E91" s="159">
        <v>4700028940130</v>
      </c>
      <c r="F91" s="93" t="s">
        <v>235</v>
      </c>
      <c r="G91" s="93" t="s">
        <v>237</v>
      </c>
      <c r="H91" s="93">
        <v>1904101000</v>
      </c>
      <c r="I91" s="93" t="s">
        <v>186</v>
      </c>
      <c r="J91" s="94" t="s">
        <v>119</v>
      </c>
      <c r="K91" s="113">
        <v>1</v>
      </c>
      <c r="L91" s="113">
        <v>10</v>
      </c>
      <c r="M91" s="113">
        <f>L91+0.7</f>
        <v>10.7</v>
      </c>
      <c r="N91" s="113">
        <v>40</v>
      </c>
      <c r="O91" s="113">
        <f>L91*K91</f>
        <v>10</v>
      </c>
      <c r="P91" s="113">
        <v>410</v>
      </c>
      <c r="Q91" s="113">
        <v>280</v>
      </c>
      <c r="R91" s="92">
        <v>290</v>
      </c>
      <c r="S91" s="160">
        <v>390</v>
      </c>
      <c r="T91" s="114"/>
      <c r="U91" s="115">
        <f>(S91*L91)*(1-T91)</f>
        <v>3900</v>
      </c>
      <c r="V91" s="116"/>
      <c r="W91" s="117">
        <f>V91*U91</f>
        <v>0</v>
      </c>
      <c r="X91" s="118">
        <f t="shared" ref="X91:X97" si="121">V91*U91</f>
        <v>0</v>
      </c>
      <c r="Y91" s="118">
        <f t="shared" ref="Y91:Y97" si="122">V91*O91</f>
        <v>0</v>
      </c>
      <c r="Z91" s="118">
        <f t="shared" ref="Z91:Z97" si="123">V91/N91</f>
        <v>0</v>
      </c>
      <c r="AA91" s="118">
        <f t="shared" ref="AA91:AA97" si="124">V91*M91</f>
        <v>0</v>
      </c>
      <c r="AB91" s="119">
        <f t="shared" ref="AB91:AB97" si="125">V91*((P91*Q91*R91/1000000000))</f>
        <v>0</v>
      </c>
      <c r="AC91" s="100">
        <f>S91/K91</f>
        <v>390</v>
      </c>
      <c r="AD91" s="100">
        <f>AC91+40</f>
        <v>430</v>
      </c>
    </row>
    <row r="92" spans="1:30" s="112" customFormat="1" ht="33.75">
      <c r="A92" s="113">
        <v>72</v>
      </c>
      <c r="B92" s="113" t="s">
        <v>41</v>
      </c>
      <c r="C92" s="92" t="s">
        <v>134</v>
      </c>
      <c r="D92" s="151" t="s">
        <v>28</v>
      </c>
      <c r="E92" s="159">
        <v>4700028940185</v>
      </c>
      <c r="F92" s="93" t="s">
        <v>235</v>
      </c>
      <c r="G92" s="93" t="s">
        <v>237</v>
      </c>
      <c r="H92" s="93">
        <v>1904101000</v>
      </c>
      <c r="I92" s="93" t="s">
        <v>186</v>
      </c>
      <c r="J92" s="23" t="s">
        <v>120</v>
      </c>
      <c r="K92" s="113">
        <v>1</v>
      </c>
      <c r="L92" s="113">
        <v>10</v>
      </c>
      <c r="M92" s="113">
        <f t="shared" ref="M92:M97" si="126">L92+0.7</f>
        <v>10.7</v>
      </c>
      <c r="N92" s="113">
        <v>40</v>
      </c>
      <c r="O92" s="113">
        <f t="shared" ref="O92:O97" si="127">L92*K92</f>
        <v>10</v>
      </c>
      <c r="P92" s="113">
        <v>410</v>
      </c>
      <c r="Q92" s="113">
        <v>280</v>
      </c>
      <c r="R92" s="92">
        <v>290</v>
      </c>
      <c r="S92" s="160">
        <v>390</v>
      </c>
      <c r="T92" s="114"/>
      <c r="U92" s="115">
        <f t="shared" ref="U92:U97" si="128">(S92*L92)*(1-T92)</f>
        <v>3900</v>
      </c>
      <c r="V92" s="116"/>
      <c r="W92" s="117">
        <f t="shared" ref="W92:W97" si="129">V92*U92</f>
        <v>0</v>
      </c>
      <c r="X92" s="118">
        <f t="shared" si="121"/>
        <v>0</v>
      </c>
      <c r="Y92" s="118">
        <f t="shared" si="122"/>
        <v>0</v>
      </c>
      <c r="Z92" s="118">
        <f t="shared" si="123"/>
        <v>0</v>
      </c>
      <c r="AA92" s="118">
        <f t="shared" si="124"/>
        <v>0</v>
      </c>
      <c r="AB92" s="119">
        <f t="shared" si="125"/>
        <v>0</v>
      </c>
      <c r="AC92" s="100">
        <f t="shared" ref="AC92:AC97" si="130">S92/K92</f>
        <v>390</v>
      </c>
      <c r="AD92" s="100">
        <f t="shared" ref="AD92:AD97" si="131">AC92+40</f>
        <v>430</v>
      </c>
    </row>
    <row r="93" spans="1:30" s="112" customFormat="1" ht="33.75">
      <c r="A93" s="113">
        <v>73</v>
      </c>
      <c r="B93" s="113" t="s">
        <v>41</v>
      </c>
      <c r="C93" s="92" t="s">
        <v>134</v>
      </c>
      <c r="D93" s="151" t="s">
        <v>28</v>
      </c>
      <c r="E93" s="159">
        <v>4700028940154</v>
      </c>
      <c r="F93" s="93" t="s">
        <v>235</v>
      </c>
      <c r="G93" s="93" t="s">
        <v>237</v>
      </c>
      <c r="H93" s="93">
        <v>1904101000</v>
      </c>
      <c r="I93" s="93" t="s">
        <v>186</v>
      </c>
      <c r="J93" s="23" t="s">
        <v>121</v>
      </c>
      <c r="K93" s="113">
        <v>1</v>
      </c>
      <c r="L93" s="113">
        <v>10</v>
      </c>
      <c r="M93" s="113">
        <f t="shared" si="126"/>
        <v>10.7</v>
      </c>
      <c r="N93" s="113">
        <v>40</v>
      </c>
      <c r="O93" s="113">
        <f t="shared" si="127"/>
        <v>10</v>
      </c>
      <c r="P93" s="113">
        <v>410</v>
      </c>
      <c r="Q93" s="113">
        <v>280</v>
      </c>
      <c r="R93" s="92">
        <v>290</v>
      </c>
      <c r="S93" s="160">
        <v>390</v>
      </c>
      <c r="T93" s="114"/>
      <c r="U93" s="115">
        <f t="shared" si="128"/>
        <v>3900</v>
      </c>
      <c r="V93" s="116"/>
      <c r="W93" s="117">
        <f t="shared" si="129"/>
        <v>0</v>
      </c>
      <c r="X93" s="118">
        <f t="shared" si="121"/>
        <v>0</v>
      </c>
      <c r="Y93" s="118">
        <f t="shared" si="122"/>
        <v>0</v>
      </c>
      <c r="Z93" s="118">
        <f t="shared" si="123"/>
        <v>0</v>
      </c>
      <c r="AA93" s="118">
        <f t="shared" si="124"/>
        <v>0</v>
      </c>
      <c r="AB93" s="119">
        <f t="shared" si="125"/>
        <v>0</v>
      </c>
      <c r="AC93" s="100">
        <f t="shared" si="130"/>
        <v>390</v>
      </c>
      <c r="AD93" s="100">
        <f t="shared" si="131"/>
        <v>430</v>
      </c>
    </row>
    <row r="94" spans="1:30" s="112" customFormat="1" ht="33.75">
      <c r="A94" s="113">
        <v>74</v>
      </c>
      <c r="B94" s="113" t="s">
        <v>41</v>
      </c>
      <c r="C94" s="92" t="s">
        <v>134</v>
      </c>
      <c r="D94" s="151" t="s">
        <v>28</v>
      </c>
      <c r="E94" s="159">
        <v>4700028940147</v>
      </c>
      <c r="F94" s="93" t="s">
        <v>235</v>
      </c>
      <c r="G94" s="93" t="s">
        <v>237</v>
      </c>
      <c r="H94" s="93">
        <v>1904101000</v>
      </c>
      <c r="I94" s="93" t="s">
        <v>186</v>
      </c>
      <c r="J94" s="23" t="s">
        <v>122</v>
      </c>
      <c r="K94" s="113">
        <v>1</v>
      </c>
      <c r="L94" s="113">
        <v>10</v>
      </c>
      <c r="M94" s="113">
        <f t="shared" si="126"/>
        <v>10.7</v>
      </c>
      <c r="N94" s="113">
        <v>40</v>
      </c>
      <c r="O94" s="113">
        <f t="shared" si="127"/>
        <v>10</v>
      </c>
      <c r="P94" s="113">
        <v>410</v>
      </c>
      <c r="Q94" s="113">
        <v>280</v>
      </c>
      <c r="R94" s="92">
        <v>290</v>
      </c>
      <c r="S94" s="160">
        <v>390</v>
      </c>
      <c r="T94" s="114"/>
      <c r="U94" s="115">
        <f t="shared" si="128"/>
        <v>3900</v>
      </c>
      <c r="V94" s="116"/>
      <c r="W94" s="117">
        <f t="shared" si="129"/>
        <v>0</v>
      </c>
      <c r="X94" s="118">
        <f t="shared" si="121"/>
        <v>0</v>
      </c>
      <c r="Y94" s="118">
        <f t="shared" si="122"/>
        <v>0</v>
      </c>
      <c r="Z94" s="118">
        <f t="shared" si="123"/>
        <v>0</v>
      </c>
      <c r="AA94" s="118">
        <f t="shared" si="124"/>
        <v>0</v>
      </c>
      <c r="AB94" s="119">
        <f t="shared" si="125"/>
        <v>0</v>
      </c>
      <c r="AC94" s="100">
        <f t="shared" si="130"/>
        <v>390</v>
      </c>
      <c r="AD94" s="100">
        <f t="shared" si="131"/>
        <v>430</v>
      </c>
    </row>
    <row r="95" spans="1:30" s="112" customFormat="1" ht="33.75">
      <c r="A95" s="113">
        <v>75</v>
      </c>
      <c r="B95" s="113" t="s">
        <v>41</v>
      </c>
      <c r="C95" s="92" t="s">
        <v>134</v>
      </c>
      <c r="D95" s="151" t="s">
        <v>28</v>
      </c>
      <c r="E95" s="159">
        <v>4700028940161</v>
      </c>
      <c r="F95" s="93" t="s">
        <v>235</v>
      </c>
      <c r="G95" s="93" t="s">
        <v>237</v>
      </c>
      <c r="H95" s="93">
        <v>1904101000</v>
      </c>
      <c r="I95" s="93" t="s">
        <v>186</v>
      </c>
      <c r="J95" s="23" t="s">
        <v>123</v>
      </c>
      <c r="K95" s="113">
        <v>1</v>
      </c>
      <c r="L95" s="113">
        <v>10</v>
      </c>
      <c r="M95" s="113">
        <f t="shared" si="126"/>
        <v>10.7</v>
      </c>
      <c r="N95" s="113">
        <v>40</v>
      </c>
      <c r="O95" s="113">
        <f t="shared" si="127"/>
        <v>10</v>
      </c>
      <c r="P95" s="113">
        <v>410</v>
      </c>
      <c r="Q95" s="113">
        <v>280</v>
      </c>
      <c r="R95" s="92">
        <v>290</v>
      </c>
      <c r="S95" s="160">
        <v>390</v>
      </c>
      <c r="T95" s="114"/>
      <c r="U95" s="115">
        <f t="shared" si="128"/>
        <v>3900</v>
      </c>
      <c r="V95" s="116"/>
      <c r="W95" s="117">
        <f t="shared" si="129"/>
        <v>0</v>
      </c>
      <c r="X95" s="118">
        <f t="shared" si="121"/>
        <v>0</v>
      </c>
      <c r="Y95" s="118">
        <f t="shared" si="122"/>
        <v>0</v>
      </c>
      <c r="Z95" s="118">
        <f t="shared" si="123"/>
        <v>0</v>
      </c>
      <c r="AA95" s="118">
        <f t="shared" si="124"/>
        <v>0</v>
      </c>
      <c r="AB95" s="119">
        <f t="shared" si="125"/>
        <v>0</v>
      </c>
      <c r="AC95" s="100">
        <f t="shared" si="130"/>
        <v>390</v>
      </c>
      <c r="AD95" s="100">
        <f t="shared" si="131"/>
        <v>430</v>
      </c>
    </row>
    <row r="96" spans="1:30" s="112" customFormat="1" ht="33.75">
      <c r="A96" s="113">
        <v>76</v>
      </c>
      <c r="B96" s="113" t="s">
        <v>41</v>
      </c>
      <c r="C96" s="92" t="s">
        <v>134</v>
      </c>
      <c r="D96" s="151" t="s">
        <v>28</v>
      </c>
      <c r="E96" s="159">
        <v>4700028940178</v>
      </c>
      <c r="F96" s="93" t="s">
        <v>235</v>
      </c>
      <c r="G96" s="93" t="s">
        <v>237</v>
      </c>
      <c r="H96" s="93">
        <v>1904101000</v>
      </c>
      <c r="I96" s="93" t="s">
        <v>186</v>
      </c>
      <c r="J96" s="23" t="s">
        <v>124</v>
      </c>
      <c r="K96" s="113">
        <v>1</v>
      </c>
      <c r="L96" s="113">
        <v>10</v>
      </c>
      <c r="M96" s="113">
        <f t="shared" si="126"/>
        <v>10.7</v>
      </c>
      <c r="N96" s="113">
        <v>40</v>
      </c>
      <c r="O96" s="113">
        <f t="shared" si="127"/>
        <v>10</v>
      </c>
      <c r="P96" s="113">
        <v>410</v>
      </c>
      <c r="Q96" s="113">
        <v>280</v>
      </c>
      <c r="R96" s="92">
        <v>290</v>
      </c>
      <c r="S96" s="160">
        <v>390</v>
      </c>
      <c r="T96" s="114"/>
      <c r="U96" s="115">
        <f t="shared" si="128"/>
        <v>3900</v>
      </c>
      <c r="V96" s="116"/>
      <c r="W96" s="117">
        <f t="shared" si="129"/>
        <v>0</v>
      </c>
      <c r="X96" s="118">
        <f t="shared" si="121"/>
        <v>0</v>
      </c>
      <c r="Y96" s="118">
        <f t="shared" si="122"/>
        <v>0</v>
      </c>
      <c r="Z96" s="118">
        <f t="shared" si="123"/>
        <v>0</v>
      </c>
      <c r="AA96" s="118">
        <f t="shared" si="124"/>
        <v>0</v>
      </c>
      <c r="AB96" s="119">
        <f t="shared" si="125"/>
        <v>0</v>
      </c>
      <c r="AC96" s="100">
        <f t="shared" si="130"/>
        <v>390</v>
      </c>
      <c r="AD96" s="100">
        <f t="shared" si="131"/>
        <v>430</v>
      </c>
    </row>
    <row r="97" spans="1:30" s="112" customFormat="1" ht="33.75">
      <c r="A97" s="113">
        <v>77</v>
      </c>
      <c r="B97" s="113" t="s">
        <v>41</v>
      </c>
      <c r="C97" s="92" t="s">
        <v>134</v>
      </c>
      <c r="D97" s="151" t="s">
        <v>28</v>
      </c>
      <c r="E97" s="159" t="s">
        <v>248</v>
      </c>
      <c r="F97" s="93" t="s">
        <v>235</v>
      </c>
      <c r="G97" s="93" t="s">
        <v>237</v>
      </c>
      <c r="H97" s="93">
        <v>1904101000</v>
      </c>
      <c r="I97" s="93" t="s">
        <v>186</v>
      </c>
      <c r="J97" s="23" t="s">
        <v>125</v>
      </c>
      <c r="K97" s="113">
        <v>1</v>
      </c>
      <c r="L97" s="113">
        <v>10</v>
      </c>
      <c r="M97" s="113">
        <f t="shared" si="126"/>
        <v>10.7</v>
      </c>
      <c r="N97" s="113">
        <v>40</v>
      </c>
      <c r="O97" s="113">
        <f t="shared" si="127"/>
        <v>10</v>
      </c>
      <c r="P97" s="113">
        <v>410</v>
      </c>
      <c r="Q97" s="113">
        <v>280</v>
      </c>
      <c r="R97" s="92">
        <v>290</v>
      </c>
      <c r="S97" s="160">
        <v>390</v>
      </c>
      <c r="T97" s="114"/>
      <c r="U97" s="115">
        <f t="shared" si="128"/>
        <v>3900</v>
      </c>
      <c r="V97" s="116"/>
      <c r="W97" s="117">
        <f t="shared" si="129"/>
        <v>0</v>
      </c>
      <c r="X97" s="118">
        <f t="shared" si="121"/>
        <v>0</v>
      </c>
      <c r="Y97" s="118">
        <f t="shared" si="122"/>
        <v>0</v>
      </c>
      <c r="Z97" s="118">
        <f t="shared" si="123"/>
        <v>0</v>
      </c>
      <c r="AA97" s="118">
        <f t="shared" si="124"/>
        <v>0</v>
      </c>
      <c r="AB97" s="119">
        <f t="shared" si="125"/>
        <v>0</v>
      </c>
      <c r="AC97" s="100">
        <f t="shared" si="130"/>
        <v>390</v>
      </c>
      <c r="AD97" s="100">
        <f t="shared" si="131"/>
        <v>430</v>
      </c>
    </row>
    <row r="98" spans="1:30">
      <c r="A98" s="173" t="s">
        <v>109</v>
      </c>
      <c r="B98" s="173"/>
      <c r="C98" s="173"/>
      <c r="D98" s="173"/>
      <c r="E98" s="173"/>
      <c r="F98" s="173"/>
      <c r="G98" s="173"/>
      <c r="H98" s="173"/>
      <c r="I98" s="173"/>
      <c r="J98" s="173"/>
      <c r="K98" s="146"/>
      <c r="L98" s="146"/>
      <c r="M98" s="146"/>
      <c r="N98" s="146"/>
      <c r="O98" s="146"/>
      <c r="P98" s="146"/>
      <c r="Q98" s="146"/>
      <c r="R98" s="146"/>
      <c r="S98" s="146"/>
      <c r="T98" s="147"/>
      <c r="U98" s="148"/>
      <c r="V98" s="153">
        <f t="shared" ref="V98:AD98" si="132">SUM(V91:V97)</f>
        <v>0</v>
      </c>
      <c r="W98" s="154">
        <f t="shared" si="132"/>
        <v>0</v>
      </c>
      <c r="X98" s="155">
        <f t="shared" si="132"/>
        <v>0</v>
      </c>
      <c r="Y98" s="155">
        <f t="shared" si="132"/>
        <v>0</v>
      </c>
      <c r="Z98" s="155">
        <f t="shared" si="132"/>
        <v>0</v>
      </c>
      <c r="AA98" s="155">
        <f t="shared" si="132"/>
        <v>0</v>
      </c>
      <c r="AB98" s="156">
        <f t="shared" si="132"/>
        <v>0</v>
      </c>
      <c r="AC98" s="155">
        <f t="shared" si="132"/>
        <v>2730</v>
      </c>
      <c r="AD98" s="155">
        <f t="shared" si="132"/>
        <v>3010</v>
      </c>
    </row>
    <row r="99" spans="1:30" s="112" customFormat="1" ht="33.75">
      <c r="A99" s="103">
        <v>78</v>
      </c>
      <c r="B99" s="103" t="s">
        <v>41</v>
      </c>
      <c r="C99" s="103" t="s">
        <v>134</v>
      </c>
      <c r="D99" s="157" t="s">
        <v>28</v>
      </c>
      <c r="E99" s="104">
        <v>4700028940079</v>
      </c>
      <c r="F99" s="104" t="s">
        <v>235</v>
      </c>
      <c r="G99" s="104" t="s">
        <v>237</v>
      </c>
      <c r="H99" s="104">
        <v>1904101000</v>
      </c>
      <c r="I99" s="104" t="s">
        <v>186</v>
      </c>
      <c r="J99" s="105" t="s">
        <v>126</v>
      </c>
      <c r="K99" s="103">
        <v>0.5</v>
      </c>
      <c r="L99" s="103">
        <v>20</v>
      </c>
      <c r="M99" s="103">
        <f>K99*L99+0.7</f>
        <v>10.7</v>
      </c>
      <c r="N99" s="103">
        <v>40</v>
      </c>
      <c r="O99" s="103">
        <f>L99*K99</f>
        <v>10</v>
      </c>
      <c r="P99" s="103">
        <v>410</v>
      </c>
      <c r="Q99" s="103">
        <v>280</v>
      </c>
      <c r="R99" s="103">
        <v>290</v>
      </c>
      <c r="S99" s="158">
        <v>200</v>
      </c>
      <c r="T99" s="106"/>
      <c r="U99" s="107">
        <f>(S99*L99)*(1-T99)</f>
        <v>4000</v>
      </c>
      <c r="V99" s="108"/>
      <c r="W99" s="109">
        <f>V99*U99</f>
        <v>0</v>
      </c>
      <c r="X99" s="110">
        <f t="shared" ref="X99:X105" si="133">V99*U99</f>
        <v>0</v>
      </c>
      <c r="Y99" s="110">
        <f>V99*O99</f>
        <v>0</v>
      </c>
      <c r="Z99" s="110">
        <f t="shared" ref="Z99:Z105" si="134">V99/N99</f>
        <v>0</v>
      </c>
      <c r="AA99" s="110">
        <f t="shared" ref="AA99:AA105" si="135">V99*M99</f>
        <v>0</v>
      </c>
      <c r="AB99" s="111">
        <f t="shared" ref="AB99:AB105" si="136">V99*((P99*Q99*R99/1000000000))</f>
        <v>0</v>
      </c>
      <c r="AC99" s="110">
        <f>S99/K99</f>
        <v>400</v>
      </c>
      <c r="AD99" s="110">
        <f>AC99+40</f>
        <v>440</v>
      </c>
    </row>
    <row r="100" spans="1:30" s="112" customFormat="1" ht="33.75">
      <c r="A100" s="103">
        <v>79</v>
      </c>
      <c r="B100" s="103" t="s">
        <v>41</v>
      </c>
      <c r="C100" s="103" t="s">
        <v>134</v>
      </c>
      <c r="D100" s="157" t="s">
        <v>28</v>
      </c>
      <c r="E100" s="104">
        <v>4700028940123</v>
      </c>
      <c r="F100" s="104" t="s">
        <v>235</v>
      </c>
      <c r="G100" s="104" t="s">
        <v>237</v>
      </c>
      <c r="H100" s="104">
        <v>1904101000</v>
      </c>
      <c r="I100" s="104" t="s">
        <v>186</v>
      </c>
      <c r="J100" s="105" t="s">
        <v>127</v>
      </c>
      <c r="K100" s="103">
        <v>0.5</v>
      </c>
      <c r="L100" s="103">
        <v>20</v>
      </c>
      <c r="M100" s="103">
        <f t="shared" ref="M100:M105" si="137">K100*L100+0.7</f>
        <v>10.7</v>
      </c>
      <c r="N100" s="103">
        <v>40</v>
      </c>
      <c r="O100" s="103">
        <f t="shared" ref="O100:O105" si="138">L100*K100</f>
        <v>10</v>
      </c>
      <c r="P100" s="103">
        <v>410</v>
      </c>
      <c r="Q100" s="103">
        <v>280</v>
      </c>
      <c r="R100" s="103">
        <v>290</v>
      </c>
      <c r="S100" s="158">
        <v>200</v>
      </c>
      <c r="T100" s="106"/>
      <c r="U100" s="107">
        <f t="shared" ref="U100:U105" si="139">(S100*L100)*(1-T100)</f>
        <v>4000</v>
      </c>
      <c r="V100" s="108"/>
      <c r="W100" s="109">
        <f t="shared" ref="W100:W105" si="140">V100*U100</f>
        <v>0</v>
      </c>
      <c r="X100" s="110">
        <f t="shared" si="133"/>
        <v>0</v>
      </c>
      <c r="Y100" s="110">
        <f t="shared" ref="Y100:Y105" si="141">V100*O100</f>
        <v>0</v>
      </c>
      <c r="Z100" s="110">
        <f t="shared" si="134"/>
        <v>0</v>
      </c>
      <c r="AA100" s="110">
        <f t="shared" si="135"/>
        <v>0</v>
      </c>
      <c r="AB100" s="111">
        <f t="shared" si="136"/>
        <v>0</v>
      </c>
      <c r="AC100" s="110">
        <f t="shared" ref="AC100:AC105" si="142">S100/K100</f>
        <v>400</v>
      </c>
      <c r="AD100" s="110">
        <f t="shared" ref="AD100:AD105" si="143">AC100+40</f>
        <v>440</v>
      </c>
    </row>
    <row r="101" spans="1:30" s="112" customFormat="1" ht="33.75">
      <c r="A101" s="103">
        <v>80</v>
      </c>
      <c r="B101" s="103" t="s">
        <v>41</v>
      </c>
      <c r="C101" s="103" t="s">
        <v>134</v>
      </c>
      <c r="D101" s="157" t="s">
        <v>28</v>
      </c>
      <c r="E101" s="104">
        <v>4700028940093</v>
      </c>
      <c r="F101" s="104" t="s">
        <v>235</v>
      </c>
      <c r="G101" s="104" t="s">
        <v>237</v>
      </c>
      <c r="H101" s="104">
        <v>1904101000</v>
      </c>
      <c r="I101" s="104" t="s">
        <v>186</v>
      </c>
      <c r="J101" s="105" t="s">
        <v>128</v>
      </c>
      <c r="K101" s="103">
        <v>0.5</v>
      </c>
      <c r="L101" s="103">
        <v>20</v>
      </c>
      <c r="M101" s="103">
        <f t="shared" si="137"/>
        <v>10.7</v>
      </c>
      <c r="N101" s="103">
        <v>40</v>
      </c>
      <c r="O101" s="103">
        <f t="shared" si="138"/>
        <v>10</v>
      </c>
      <c r="P101" s="103">
        <v>410</v>
      </c>
      <c r="Q101" s="103">
        <v>280</v>
      </c>
      <c r="R101" s="103">
        <v>290</v>
      </c>
      <c r="S101" s="158">
        <v>200</v>
      </c>
      <c r="T101" s="106"/>
      <c r="U101" s="107">
        <f t="shared" si="139"/>
        <v>4000</v>
      </c>
      <c r="V101" s="108"/>
      <c r="W101" s="109">
        <f t="shared" si="140"/>
        <v>0</v>
      </c>
      <c r="X101" s="110">
        <f t="shared" si="133"/>
        <v>0</v>
      </c>
      <c r="Y101" s="110">
        <f t="shared" si="141"/>
        <v>0</v>
      </c>
      <c r="Z101" s="110">
        <f t="shared" si="134"/>
        <v>0</v>
      </c>
      <c r="AA101" s="110">
        <f t="shared" si="135"/>
        <v>0</v>
      </c>
      <c r="AB101" s="111">
        <f t="shared" si="136"/>
        <v>0</v>
      </c>
      <c r="AC101" s="110">
        <f t="shared" si="142"/>
        <v>400</v>
      </c>
      <c r="AD101" s="110">
        <f t="shared" si="143"/>
        <v>440</v>
      </c>
    </row>
    <row r="102" spans="1:30" s="112" customFormat="1" ht="33.75">
      <c r="A102" s="103">
        <v>81</v>
      </c>
      <c r="B102" s="103" t="s">
        <v>41</v>
      </c>
      <c r="C102" s="103" t="s">
        <v>134</v>
      </c>
      <c r="D102" s="157" t="s">
        <v>28</v>
      </c>
      <c r="E102" s="104">
        <v>4700028940086</v>
      </c>
      <c r="F102" s="104" t="s">
        <v>235</v>
      </c>
      <c r="G102" s="104" t="s">
        <v>237</v>
      </c>
      <c r="H102" s="104">
        <v>1904101000</v>
      </c>
      <c r="I102" s="104" t="s">
        <v>186</v>
      </c>
      <c r="J102" s="105" t="s">
        <v>129</v>
      </c>
      <c r="K102" s="103">
        <v>0.5</v>
      </c>
      <c r="L102" s="103">
        <v>20</v>
      </c>
      <c r="M102" s="103">
        <f t="shared" si="137"/>
        <v>10.7</v>
      </c>
      <c r="N102" s="103">
        <v>40</v>
      </c>
      <c r="O102" s="103">
        <f t="shared" si="138"/>
        <v>10</v>
      </c>
      <c r="P102" s="103">
        <v>410</v>
      </c>
      <c r="Q102" s="103">
        <v>280</v>
      </c>
      <c r="R102" s="103">
        <v>290</v>
      </c>
      <c r="S102" s="158">
        <v>200</v>
      </c>
      <c r="T102" s="106"/>
      <c r="U102" s="107">
        <f t="shared" si="139"/>
        <v>4000</v>
      </c>
      <c r="V102" s="108"/>
      <c r="W102" s="109">
        <f t="shared" si="140"/>
        <v>0</v>
      </c>
      <c r="X102" s="110">
        <f t="shared" si="133"/>
        <v>0</v>
      </c>
      <c r="Y102" s="110">
        <f t="shared" si="141"/>
        <v>0</v>
      </c>
      <c r="Z102" s="110">
        <f t="shared" si="134"/>
        <v>0</v>
      </c>
      <c r="AA102" s="110">
        <f t="shared" si="135"/>
        <v>0</v>
      </c>
      <c r="AB102" s="111">
        <f t="shared" si="136"/>
        <v>0</v>
      </c>
      <c r="AC102" s="110">
        <f t="shared" si="142"/>
        <v>400</v>
      </c>
      <c r="AD102" s="110">
        <f t="shared" si="143"/>
        <v>440</v>
      </c>
    </row>
    <row r="103" spans="1:30" s="112" customFormat="1" ht="33.75">
      <c r="A103" s="103">
        <v>82</v>
      </c>
      <c r="B103" s="103" t="s">
        <v>41</v>
      </c>
      <c r="C103" s="103" t="s">
        <v>134</v>
      </c>
      <c r="D103" s="157" t="s">
        <v>28</v>
      </c>
      <c r="E103" s="104">
        <v>4700028940109</v>
      </c>
      <c r="F103" s="104" t="s">
        <v>235</v>
      </c>
      <c r="G103" s="104" t="s">
        <v>237</v>
      </c>
      <c r="H103" s="104">
        <v>1904101000</v>
      </c>
      <c r="I103" s="104" t="s">
        <v>186</v>
      </c>
      <c r="J103" s="105" t="s">
        <v>130</v>
      </c>
      <c r="K103" s="103">
        <v>0.5</v>
      </c>
      <c r="L103" s="103">
        <v>20</v>
      </c>
      <c r="M103" s="103">
        <f t="shared" si="137"/>
        <v>10.7</v>
      </c>
      <c r="N103" s="103">
        <v>40</v>
      </c>
      <c r="O103" s="103">
        <f t="shared" si="138"/>
        <v>10</v>
      </c>
      <c r="P103" s="103">
        <v>410</v>
      </c>
      <c r="Q103" s="103">
        <v>280</v>
      </c>
      <c r="R103" s="103">
        <v>290</v>
      </c>
      <c r="S103" s="158">
        <v>200</v>
      </c>
      <c r="T103" s="106"/>
      <c r="U103" s="107">
        <f t="shared" si="139"/>
        <v>4000</v>
      </c>
      <c r="V103" s="108"/>
      <c r="W103" s="109">
        <f t="shared" si="140"/>
        <v>0</v>
      </c>
      <c r="X103" s="110">
        <f t="shared" si="133"/>
        <v>0</v>
      </c>
      <c r="Y103" s="110">
        <f t="shared" si="141"/>
        <v>0</v>
      </c>
      <c r="Z103" s="110">
        <f t="shared" si="134"/>
        <v>0</v>
      </c>
      <c r="AA103" s="110">
        <f t="shared" si="135"/>
        <v>0</v>
      </c>
      <c r="AB103" s="111">
        <f t="shared" si="136"/>
        <v>0</v>
      </c>
      <c r="AC103" s="110">
        <f t="shared" si="142"/>
        <v>400</v>
      </c>
      <c r="AD103" s="110">
        <f t="shared" si="143"/>
        <v>440</v>
      </c>
    </row>
    <row r="104" spans="1:30" s="112" customFormat="1" ht="33.75">
      <c r="A104" s="103">
        <v>83</v>
      </c>
      <c r="B104" s="103" t="s">
        <v>41</v>
      </c>
      <c r="C104" s="103" t="s">
        <v>134</v>
      </c>
      <c r="D104" s="157" t="s">
        <v>28</v>
      </c>
      <c r="E104" s="104">
        <v>4700028940116</v>
      </c>
      <c r="F104" s="104" t="s">
        <v>235</v>
      </c>
      <c r="G104" s="104" t="s">
        <v>237</v>
      </c>
      <c r="H104" s="104">
        <v>1904101000</v>
      </c>
      <c r="I104" s="104" t="s">
        <v>186</v>
      </c>
      <c r="J104" s="105" t="s">
        <v>131</v>
      </c>
      <c r="K104" s="103">
        <v>0.5</v>
      </c>
      <c r="L104" s="103">
        <v>20</v>
      </c>
      <c r="M104" s="103">
        <f t="shared" si="137"/>
        <v>10.7</v>
      </c>
      <c r="N104" s="103">
        <v>40</v>
      </c>
      <c r="O104" s="103">
        <f t="shared" si="138"/>
        <v>10</v>
      </c>
      <c r="P104" s="103">
        <v>410</v>
      </c>
      <c r="Q104" s="103">
        <v>280</v>
      </c>
      <c r="R104" s="103">
        <v>290</v>
      </c>
      <c r="S104" s="158">
        <v>200</v>
      </c>
      <c r="T104" s="106"/>
      <c r="U104" s="107">
        <f t="shared" si="139"/>
        <v>4000</v>
      </c>
      <c r="V104" s="108"/>
      <c r="W104" s="109">
        <f t="shared" si="140"/>
        <v>0</v>
      </c>
      <c r="X104" s="110">
        <f t="shared" si="133"/>
        <v>0</v>
      </c>
      <c r="Y104" s="110">
        <f t="shared" si="141"/>
        <v>0</v>
      </c>
      <c r="Z104" s="110">
        <f t="shared" si="134"/>
        <v>0</v>
      </c>
      <c r="AA104" s="110">
        <f t="shared" si="135"/>
        <v>0</v>
      </c>
      <c r="AB104" s="111">
        <f t="shared" si="136"/>
        <v>0</v>
      </c>
      <c r="AC104" s="110">
        <f t="shared" si="142"/>
        <v>400</v>
      </c>
      <c r="AD104" s="110">
        <f t="shared" si="143"/>
        <v>440</v>
      </c>
    </row>
    <row r="105" spans="1:30" s="112" customFormat="1" ht="33.75">
      <c r="A105" s="103">
        <v>84</v>
      </c>
      <c r="B105" s="103" t="s">
        <v>41</v>
      </c>
      <c r="C105" s="103" t="s">
        <v>134</v>
      </c>
      <c r="D105" s="157" t="s">
        <v>28</v>
      </c>
      <c r="E105" s="104">
        <v>4700028940932</v>
      </c>
      <c r="F105" s="104" t="s">
        <v>235</v>
      </c>
      <c r="G105" s="104" t="s">
        <v>237</v>
      </c>
      <c r="H105" s="104">
        <v>1904101000</v>
      </c>
      <c r="I105" s="104" t="s">
        <v>186</v>
      </c>
      <c r="J105" s="105" t="s">
        <v>132</v>
      </c>
      <c r="K105" s="103">
        <v>0.5</v>
      </c>
      <c r="L105" s="103">
        <v>20</v>
      </c>
      <c r="M105" s="103">
        <f t="shared" si="137"/>
        <v>10.7</v>
      </c>
      <c r="N105" s="103">
        <v>40</v>
      </c>
      <c r="O105" s="103">
        <f t="shared" si="138"/>
        <v>10</v>
      </c>
      <c r="P105" s="103">
        <v>410</v>
      </c>
      <c r="Q105" s="103">
        <v>280</v>
      </c>
      <c r="R105" s="103">
        <v>290</v>
      </c>
      <c r="S105" s="158">
        <v>200</v>
      </c>
      <c r="T105" s="106"/>
      <c r="U105" s="107">
        <f t="shared" si="139"/>
        <v>4000</v>
      </c>
      <c r="V105" s="108"/>
      <c r="W105" s="109">
        <f t="shared" si="140"/>
        <v>0</v>
      </c>
      <c r="X105" s="110">
        <f t="shared" si="133"/>
        <v>0</v>
      </c>
      <c r="Y105" s="110">
        <f t="shared" si="141"/>
        <v>0</v>
      </c>
      <c r="Z105" s="110">
        <f t="shared" si="134"/>
        <v>0</v>
      </c>
      <c r="AA105" s="110">
        <f t="shared" si="135"/>
        <v>0</v>
      </c>
      <c r="AB105" s="111">
        <f t="shared" si="136"/>
        <v>0</v>
      </c>
      <c r="AC105" s="110">
        <f t="shared" si="142"/>
        <v>400</v>
      </c>
      <c r="AD105" s="110">
        <f t="shared" si="143"/>
        <v>440</v>
      </c>
    </row>
    <row r="106" spans="1:30" ht="12" thickBot="1">
      <c r="A106" s="173"/>
      <c r="B106" s="173"/>
      <c r="C106" s="173"/>
      <c r="D106" s="173"/>
      <c r="E106" s="173"/>
      <c r="F106" s="173"/>
      <c r="G106" s="173"/>
      <c r="H106" s="173"/>
      <c r="I106" s="173"/>
      <c r="J106" s="173"/>
      <c r="K106" s="146"/>
      <c r="L106" s="146"/>
      <c r="M106" s="146"/>
      <c r="N106" s="146"/>
      <c r="O106" s="146"/>
      <c r="P106" s="146"/>
      <c r="Q106" s="146"/>
      <c r="R106" s="146"/>
      <c r="S106" s="146"/>
      <c r="T106" s="147"/>
      <c r="U106" s="148"/>
      <c r="V106" s="172">
        <f t="shared" ref="V106:AD106" si="144">SUM(V99:V105)</f>
        <v>0</v>
      </c>
      <c r="W106" s="154">
        <f t="shared" si="144"/>
        <v>0</v>
      </c>
      <c r="X106" s="155">
        <f t="shared" si="144"/>
        <v>0</v>
      </c>
      <c r="Y106" s="155">
        <f t="shared" si="144"/>
        <v>0</v>
      </c>
      <c r="Z106" s="155">
        <f t="shared" si="144"/>
        <v>0</v>
      </c>
      <c r="AA106" s="155">
        <f t="shared" si="144"/>
        <v>0</v>
      </c>
      <c r="AB106" s="156">
        <f t="shared" si="144"/>
        <v>0</v>
      </c>
      <c r="AC106" s="155">
        <f t="shared" si="144"/>
        <v>2800</v>
      </c>
      <c r="AD106" s="155">
        <f t="shared" si="144"/>
        <v>3080</v>
      </c>
    </row>
    <row r="107" spans="1:30" s="112" customFormat="1" ht="8.25" customHeight="1">
      <c r="A107" s="127"/>
      <c r="B107" s="127"/>
      <c r="C107" s="127"/>
      <c r="D107" s="163"/>
      <c r="E107" s="128"/>
      <c r="F107" s="128"/>
      <c r="G107" s="128"/>
      <c r="H107" s="128"/>
      <c r="I107" s="128"/>
      <c r="J107" s="129"/>
      <c r="K107" s="127"/>
      <c r="L107" s="127"/>
      <c r="M107" s="127"/>
      <c r="N107" s="127"/>
      <c r="O107" s="127"/>
      <c r="P107" s="127"/>
      <c r="Q107" s="127"/>
      <c r="R107" s="127"/>
      <c r="S107" s="164"/>
      <c r="T107" s="130"/>
      <c r="U107" s="131"/>
      <c r="V107" s="127"/>
      <c r="W107" s="132"/>
      <c r="X107" s="132"/>
      <c r="Y107" s="132"/>
      <c r="Z107" s="132"/>
      <c r="AA107" s="132"/>
      <c r="AB107" s="133"/>
      <c r="AC107" s="132"/>
      <c r="AD107" s="132"/>
    </row>
    <row r="108" spans="1:30" ht="12" thickBot="1">
      <c r="A108" s="174" t="s">
        <v>135</v>
      </c>
      <c r="B108" s="174"/>
      <c r="C108" s="174"/>
      <c r="D108" s="174"/>
      <c r="E108" s="174"/>
      <c r="F108" s="174"/>
      <c r="G108" s="174"/>
      <c r="H108" s="174"/>
      <c r="I108" s="174"/>
      <c r="J108" s="174"/>
      <c r="K108" s="165"/>
      <c r="L108" s="165"/>
      <c r="M108" s="165"/>
      <c r="N108" s="165"/>
      <c r="O108" s="165"/>
      <c r="P108" s="165"/>
      <c r="Q108" s="165"/>
      <c r="R108" s="165"/>
      <c r="S108" s="165"/>
      <c r="T108" s="166"/>
      <c r="U108" s="167"/>
      <c r="V108" s="168">
        <f t="shared" ref="V108:AD108" si="145">SUM(V100:V106)</f>
        <v>0</v>
      </c>
      <c r="W108" s="169">
        <f t="shared" si="145"/>
        <v>0</v>
      </c>
      <c r="X108" s="170">
        <f t="shared" si="145"/>
        <v>0</v>
      </c>
      <c r="Y108" s="170">
        <f t="shared" si="145"/>
        <v>0</v>
      </c>
      <c r="Z108" s="170">
        <f t="shared" si="145"/>
        <v>0</v>
      </c>
      <c r="AA108" s="170">
        <f t="shared" si="145"/>
        <v>0</v>
      </c>
      <c r="AB108" s="171">
        <f t="shared" si="145"/>
        <v>0</v>
      </c>
      <c r="AC108" s="170">
        <f t="shared" si="145"/>
        <v>5200</v>
      </c>
      <c r="AD108" s="170">
        <f t="shared" si="145"/>
        <v>5720</v>
      </c>
    </row>
    <row r="109" spans="1:30" ht="22.5">
      <c r="A109" s="92">
        <v>85</v>
      </c>
      <c r="B109" s="92" t="s">
        <v>25</v>
      </c>
      <c r="C109" s="92" t="s">
        <v>137</v>
      </c>
      <c r="D109" s="151" t="s">
        <v>28</v>
      </c>
      <c r="E109" s="159">
        <v>4700028941038</v>
      </c>
      <c r="F109" s="93" t="s">
        <v>235</v>
      </c>
      <c r="G109" s="93" t="s">
        <v>238</v>
      </c>
      <c r="H109" s="159">
        <v>2008191900</v>
      </c>
      <c r="I109" s="93" t="s">
        <v>186</v>
      </c>
      <c r="J109" s="94" t="s">
        <v>141</v>
      </c>
      <c r="K109" s="95">
        <v>20</v>
      </c>
      <c r="L109" s="95"/>
      <c r="M109" s="92">
        <f>K109+0.1</f>
        <v>20.100000000000001</v>
      </c>
      <c r="N109" s="92">
        <v>20</v>
      </c>
      <c r="O109" s="92">
        <v>20</v>
      </c>
      <c r="P109" s="92">
        <v>1100</v>
      </c>
      <c r="Q109" s="92">
        <v>550</v>
      </c>
      <c r="R109" s="92">
        <v>150</v>
      </c>
      <c r="S109" s="152">
        <f>300*20</f>
        <v>6000</v>
      </c>
      <c r="T109" s="96"/>
      <c r="U109" s="97">
        <f>S109*(1-T109)</f>
        <v>6000</v>
      </c>
      <c r="V109" s="98"/>
      <c r="W109" s="99">
        <f>V109*S109</f>
        <v>0</v>
      </c>
      <c r="X109" s="100">
        <f>V109*U109</f>
        <v>0</v>
      </c>
      <c r="Y109" s="100">
        <f>V109*O109</f>
        <v>0</v>
      </c>
      <c r="Z109" s="100">
        <f>V109/N109</f>
        <v>0</v>
      </c>
      <c r="AA109" s="101">
        <f t="shared" ref="AA109:AA115" si="146">V109*M109</f>
        <v>0</v>
      </c>
      <c r="AB109" s="102">
        <f>V109*((P109*Q109*R109/1000000000))</f>
        <v>0</v>
      </c>
      <c r="AC109" s="100">
        <f>S109/K109</f>
        <v>300</v>
      </c>
      <c r="AD109" s="100">
        <f>AC109+40</f>
        <v>340</v>
      </c>
    </row>
    <row r="110" spans="1:30" ht="22.5">
      <c r="A110" s="92">
        <v>86</v>
      </c>
      <c r="B110" s="92" t="s">
        <v>25</v>
      </c>
      <c r="C110" s="92" t="s">
        <v>137</v>
      </c>
      <c r="D110" s="151" t="s">
        <v>28</v>
      </c>
      <c r="E110" s="159">
        <v>4700028941076</v>
      </c>
      <c r="F110" s="93" t="s">
        <v>235</v>
      </c>
      <c r="G110" s="93" t="s">
        <v>238</v>
      </c>
      <c r="H110" s="159">
        <v>2008191900</v>
      </c>
      <c r="I110" s="93" t="s">
        <v>186</v>
      </c>
      <c r="J110" s="23" t="s">
        <v>142</v>
      </c>
      <c r="K110" s="95">
        <v>20</v>
      </c>
      <c r="L110" s="95"/>
      <c r="M110" s="92">
        <f t="shared" ref="M110:M115" si="147">K110+0.1</f>
        <v>20.100000000000001</v>
      </c>
      <c r="N110" s="92">
        <v>20</v>
      </c>
      <c r="O110" s="92">
        <v>20</v>
      </c>
      <c r="P110" s="92">
        <v>1100</v>
      </c>
      <c r="Q110" s="92">
        <v>550</v>
      </c>
      <c r="R110" s="92">
        <v>150</v>
      </c>
      <c r="S110" s="152">
        <f t="shared" ref="S110:S115" si="148">300*20</f>
        <v>6000</v>
      </c>
      <c r="T110" s="96"/>
      <c r="U110" s="97">
        <f t="shared" ref="U110:U115" si="149">S110*(1-T110)</f>
        <v>6000</v>
      </c>
      <c r="V110" s="98"/>
      <c r="W110" s="99">
        <f t="shared" ref="W110:W115" si="150">V110*S110</f>
        <v>0</v>
      </c>
      <c r="X110" s="100">
        <f t="shared" ref="X110:X115" si="151">V110*U110</f>
        <v>0</v>
      </c>
      <c r="Y110" s="100">
        <f t="shared" ref="Y110:Y115" si="152">V110*O110</f>
        <v>0</v>
      </c>
      <c r="Z110" s="100">
        <f t="shared" ref="Z110:Z115" si="153">V110/N110</f>
        <v>0</v>
      </c>
      <c r="AA110" s="101">
        <f t="shared" si="146"/>
        <v>0</v>
      </c>
      <c r="AB110" s="102">
        <f t="shared" ref="AB110:AB115" si="154">V110*((P110*Q110*R110/1000000000))</f>
        <v>0</v>
      </c>
      <c r="AC110" s="100">
        <f t="shared" ref="AC110:AC115" si="155">S110/K110</f>
        <v>300</v>
      </c>
      <c r="AD110" s="100">
        <f t="shared" ref="AD110:AD115" si="156">AC110+40</f>
        <v>340</v>
      </c>
    </row>
    <row r="111" spans="1:30" ht="22.5">
      <c r="A111" s="92">
        <v>87</v>
      </c>
      <c r="B111" s="92" t="s">
        <v>25</v>
      </c>
      <c r="C111" s="92" t="s">
        <v>137</v>
      </c>
      <c r="D111" s="151" t="s">
        <v>28</v>
      </c>
      <c r="E111" s="159">
        <v>4700028941052</v>
      </c>
      <c r="F111" s="93" t="s">
        <v>235</v>
      </c>
      <c r="G111" s="93" t="s">
        <v>238</v>
      </c>
      <c r="H111" s="159">
        <v>2008191900</v>
      </c>
      <c r="I111" s="93" t="s">
        <v>186</v>
      </c>
      <c r="J111" s="23" t="s">
        <v>143</v>
      </c>
      <c r="K111" s="95">
        <v>20</v>
      </c>
      <c r="L111" s="95"/>
      <c r="M111" s="92">
        <f t="shared" si="147"/>
        <v>20.100000000000001</v>
      </c>
      <c r="N111" s="92">
        <v>20</v>
      </c>
      <c r="O111" s="92">
        <v>20</v>
      </c>
      <c r="P111" s="92">
        <v>1100</v>
      </c>
      <c r="Q111" s="92">
        <v>550</v>
      </c>
      <c r="R111" s="92">
        <v>150</v>
      </c>
      <c r="S111" s="152">
        <f t="shared" si="148"/>
        <v>6000</v>
      </c>
      <c r="T111" s="96"/>
      <c r="U111" s="97">
        <f t="shared" si="149"/>
        <v>6000</v>
      </c>
      <c r="V111" s="98"/>
      <c r="W111" s="99">
        <f t="shared" si="150"/>
        <v>0</v>
      </c>
      <c r="X111" s="100">
        <f t="shared" si="151"/>
        <v>0</v>
      </c>
      <c r="Y111" s="100">
        <f t="shared" si="152"/>
        <v>0</v>
      </c>
      <c r="Z111" s="100">
        <f t="shared" si="153"/>
        <v>0</v>
      </c>
      <c r="AA111" s="101">
        <f t="shared" si="146"/>
        <v>0</v>
      </c>
      <c r="AB111" s="102">
        <f t="shared" si="154"/>
        <v>0</v>
      </c>
      <c r="AC111" s="100">
        <f t="shared" si="155"/>
        <v>300</v>
      </c>
      <c r="AD111" s="100">
        <f t="shared" si="156"/>
        <v>340</v>
      </c>
    </row>
    <row r="112" spans="1:30" ht="22.5">
      <c r="A112" s="92">
        <v>88</v>
      </c>
      <c r="B112" s="92" t="s">
        <v>25</v>
      </c>
      <c r="C112" s="92" t="s">
        <v>137</v>
      </c>
      <c r="D112" s="151" t="s">
        <v>28</v>
      </c>
      <c r="E112" s="159">
        <v>4700028941069</v>
      </c>
      <c r="F112" s="93" t="s">
        <v>235</v>
      </c>
      <c r="G112" s="93" t="s">
        <v>238</v>
      </c>
      <c r="H112" s="159">
        <v>2008191900</v>
      </c>
      <c r="I112" s="93" t="s">
        <v>186</v>
      </c>
      <c r="J112" s="23" t="s">
        <v>144</v>
      </c>
      <c r="K112" s="95">
        <v>20</v>
      </c>
      <c r="L112" s="95"/>
      <c r="M112" s="92">
        <f t="shared" si="147"/>
        <v>20.100000000000001</v>
      </c>
      <c r="N112" s="92">
        <v>20</v>
      </c>
      <c r="O112" s="92">
        <v>20</v>
      </c>
      <c r="P112" s="92">
        <v>1100</v>
      </c>
      <c r="Q112" s="92">
        <v>550</v>
      </c>
      <c r="R112" s="92">
        <v>150</v>
      </c>
      <c r="S112" s="152">
        <f t="shared" si="148"/>
        <v>6000</v>
      </c>
      <c r="T112" s="96"/>
      <c r="U112" s="97">
        <f t="shared" si="149"/>
        <v>6000</v>
      </c>
      <c r="V112" s="98"/>
      <c r="W112" s="99">
        <f t="shared" si="150"/>
        <v>0</v>
      </c>
      <c r="X112" s="100">
        <f t="shared" si="151"/>
        <v>0</v>
      </c>
      <c r="Y112" s="100">
        <f t="shared" si="152"/>
        <v>0</v>
      </c>
      <c r="Z112" s="100">
        <f t="shared" si="153"/>
        <v>0</v>
      </c>
      <c r="AA112" s="101">
        <f t="shared" si="146"/>
        <v>0</v>
      </c>
      <c r="AB112" s="102">
        <f t="shared" si="154"/>
        <v>0</v>
      </c>
      <c r="AC112" s="100">
        <f t="shared" si="155"/>
        <v>300</v>
      </c>
      <c r="AD112" s="100">
        <f t="shared" si="156"/>
        <v>340</v>
      </c>
    </row>
    <row r="113" spans="1:30" ht="22.5">
      <c r="A113" s="92">
        <v>89</v>
      </c>
      <c r="B113" s="92" t="s">
        <v>25</v>
      </c>
      <c r="C113" s="92" t="s">
        <v>137</v>
      </c>
      <c r="D113" s="151" t="s">
        <v>28</v>
      </c>
      <c r="E113" s="159">
        <v>4700028941045</v>
      </c>
      <c r="F113" s="93" t="s">
        <v>235</v>
      </c>
      <c r="G113" s="93" t="s">
        <v>238</v>
      </c>
      <c r="H113" s="159">
        <v>2008191900</v>
      </c>
      <c r="I113" s="93" t="s">
        <v>186</v>
      </c>
      <c r="J113" s="23" t="s">
        <v>145</v>
      </c>
      <c r="K113" s="95">
        <v>20</v>
      </c>
      <c r="L113" s="95"/>
      <c r="M113" s="92">
        <f t="shared" si="147"/>
        <v>20.100000000000001</v>
      </c>
      <c r="N113" s="92">
        <v>20</v>
      </c>
      <c r="O113" s="92">
        <v>20</v>
      </c>
      <c r="P113" s="92">
        <v>1100</v>
      </c>
      <c r="Q113" s="92">
        <v>550</v>
      </c>
      <c r="R113" s="92">
        <v>150</v>
      </c>
      <c r="S113" s="152">
        <f t="shared" si="148"/>
        <v>6000</v>
      </c>
      <c r="T113" s="96"/>
      <c r="U113" s="97">
        <f t="shared" si="149"/>
        <v>6000</v>
      </c>
      <c r="V113" s="98"/>
      <c r="W113" s="99">
        <f t="shared" si="150"/>
        <v>0</v>
      </c>
      <c r="X113" s="100">
        <f t="shared" si="151"/>
        <v>0</v>
      </c>
      <c r="Y113" s="100">
        <f t="shared" si="152"/>
        <v>0</v>
      </c>
      <c r="Z113" s="100">
        <f t="shared" si="153"/>
        <v>0</v>
      </c>
      <c r="AA113" s="101">
        <f t="shared" si="146"/>
        <v>0</v>
      </c>
      <c r="AB113" s="102">
        <f t="shared" si="154"/>
        <v>0</v>
      </c>
      <c r="AC113" s="100">
        <f t="shared" si="155"/>
        <v>300</v>
      </c>
      <c r="AD113" s="100">
        <f t="shared" si="156"/>
        <v>340</v>
      </c>
    </row>
    <row r="114" spans="1:30" ht="22.5">
      <c r="A114" s="92">
        <v>90</v>
      </c>
      <c r="B114" s="92" t="s">
        <v>25</v>
      </c>
      <c r="C114" s="92" t="s">
        <v>137</v>
      </c>
      <c r="D114" s="151" t="s">
        <v>28</v>
      </c>
      <c r="E114" s="159">
        <v>4700028941083</v>
      </c>
      <c r="F114" s="93" t="s">
        <v>235</v>
      </c>
      <c r="G114" s="93" t="s">
        <v>238</v>
      </c>
      <c r="H114" s="159">
        <v>2008191900</v>
      </c>
      <c r="I114" s="93" t="s">
        <v>186</v>
      </c>
      <c r="J114" s="23" t="s">
        <v>146</v>
      </c>
      <c r="K114" s="95">
        <v>20</v>
      </c>
      <c r="L114" s="95"/>
      <c r="M114" s="92">
        <f t="shared" si="147"/>
        <v>20.100000000000001</v>
      </c>
      <c r="N114" s="92">
        <v>20</v>
      </c>
      <c r="O114" s="92">
        <v>20</v>
      </c>
      <c r="P114" s="92">
        <v>1100</v>
      </c>
      <c r="Q114" s="92">
        <v>550</v>
      </c>
      <c r="R114" s="92">
        <v>150</v>
      </c>
      <c r="S114" s="152">
        <f t="shared" si="148"/>
        <v>6000</v>
      </c>
      <c r="T114" s="96"/>
      <c r="U114" s="97">
        <f t="shared" si="149"/>
        <v>6000</v>
      </c>
      <c r="V114" s="98"/>
      <c r="W114" s="99">
        <f t="shared" si="150"/>
        <v>0</v>
      </c>
      <c r="X114" s="100">
        <f t="shared" si="151"/>
        <v>0</v>
      </c>
      <c r="Y114" s="100">
        <f t="shared" si="152"/>
        <v>0</v>
      </c>
      <c r="Z114" s="100">
        <f t="shared" si="153"/>
        <v>0</v>
      </c>
      <c r="AA114" s="101">
        <f t="shared" si="146"/>
        <v>0</v>
      </c>
      <c r="AB114" s="102">
        <f t="shared" si="154"/>
        <v>0</v>
      </c>
      <c r="AC114" s="100">
        <f t="shared" si="155"/>
        <v>300</v>
      </c>
      <c r="AD114" s="100">
        <f t="shared" si="156"/>
        <v>340</v>
      </c>
    </row>
    <row r="115" spans="1:30" ht="22.5">
      <c r="A115" s="92">
        <v>91</v>
      </c>
      <c r="B115" s="92" t="s">
        <v>25</v>
      </c>
      <c r="C115" s="92" t="s">
        <v>137</v>
      </c>
      <c r="D115" s="151" t="s">
        <v>28</v>
      </c>
      <c r="E115" s="159">
        <v>4700028941090</v>
      </c>
      <c r="F115" s="93" t="s">
        <v>235</v>
      </c>
      <c r="G115" s="93" t="s">
        <v>238</v>
      </c>
      <c r="H115" s="159">
        <v>2008191900</v>
      </c>
      <c r="I115" s="93" t="s">
        <v>186</v>
      </c>
      <c r="J115" s="23" t="s">
        <v>147</v>
      </c>
      <c r="K115" s="95">
        <v>20</v>
      </c>
      <c r="L115" s="95"/>
      <c r="M115" s="92">
        <f t="shared" si="147"/>
        <v>20.100000000000001</v>
      </c>
      <c r="N115" s="92">
        <v>20</v>
      </c>
      <c r="O115" s="92">
        <v>20</v>
      </c>
      <c r="P115" s="92">
        <v>1100</v>
      </c>
      <c r="Q115" s="92">
        <v>550</v>
      </c>
      <c r="R115" s="92">
        <v>150</v>
      </c>
      <c r="S115" s="152">
        <f t="shared" si="148"/>
        <v>6000</v>
      </c>
      <c r="T115" s="96"/>
      <c r="U115" s="97">
        <f t="shared" si="149"/>
        <v>6000</v>
      </c>
      <c r="V115" s="98"/>
      <c r="W115" s="99">
        <f t="shared" si="150"/>
        <v>0</v>
      </c>
      <c r="X115" s="100">
        <f t="shared" si="151"/>
        <v>0</v>
      </c>
      <c r="Y115" s="100">
        <f t="shared" si="152"/>
        <v>0</v>
      </c>
      <c r="Z115" s="100">
        <f t="shared" si="153"/>
        <v>0</v>
      </c>
      <c r="AA115" s="101">
        <f t="shared" si="146"/>
        <v>0</v>
      </c>
      <c r="AB115" s="102">
        <f t="shared" si="154"/>
        <v>0</v>
      </c>
      <c r="AC115" s="100">
        <f t="shared" si="155"/>
        <v>300</v>
      </c>
      <c r="AD115" s="100">
        <f t="shared" si="156"/>
        <v>340</v>
      </c>
    </row>
    <row r="116" spans="1:30">
      <c r="A116" s="173" t="s">
        <v>255</v>
      </c>
      <c r="B116" s="173"/>
      <c r="C116" s="173"/>
      <c r="D116" s="173"/>
      <c r="E116" s="173"/>
      <c r="F116" s="173"/>
      <c r="G116" s="173"/>
      <c r="H116" s="173"/>
      <c r="I116" s="173"/>
      <c r="J116" s="173"/>
      <c r="K116" s="146"/>
      <c r="L116" s="146"/>
      <c r="M116" s="146"/>
      <c r="N116" s="146"/>
      <c r="O116" s="146"/>
      <c r="P116" s="146"/>
      <c r="Q116" s="146"/>
      <c r="R116" s="146"/>
      <c r="S116" s="146"/>
      <c r="T116" s="147"/>
      <c r="U116" s="148"/>
      <c r="V116" s="153">
        <f t="shared" ref="V116:AD116" si="157">SUM(V109:V115)</f>
        <v>0</v>
      </c>
      <c r="W116" s="154">
        <f t="shared" si="157"/>
        <v>0</v>
      </c>
      <c r="X116" s="155">
        <f t="shared" si="157"/>
        <v>0</v>
      </c>
      <c r="Y116" s="155">
        <f t="shared" si="157"/>
        <v>0</v>
      </c>
      <c r="Z116" s="155">
        <f t="shared" si="157"/>
        <v>0</v>
      </c>
      <c r="AA116" s="155">
        <f t="shared" si="157"/>
        <v>0</v>
      </c>
      <c r="AB116" s="156">
        <f t="shared" si="157"/>
        <v>0</v>
      </c>
      <c r="AC116" s="155">
        <f t="shared" si="157"/>
        <v>2100</v>
      </c>
      <c r="AD116" s="155">
        <f t="shared" si="157"/>
        <v>2380</v>
      </c>
    </row>
    <row r="117" spans="1:30" s="112" customFormat="1" ht="22.5">
      <c r="A117" s="103">
        <v>92</v>
      </c>
      <c r="B117" s="103" t="s">
        <v>25</v>
      </c>
      <c r="C117" s="103" t="s">
        <v>137</v>
      </c>
      <c r="D117" s="157" t="s">
        <v>28</v>
      </c>
      <c r="E117" s="104">
        <v>4700028941106</v>
      </c>
      <c r="F117" s="104" t="s">
        <v>235</v>
      </c>
      <c r="G117" s="104" t="s">
        <v>238</v>
      </c>
      <c r="H117" s="104">
        <v>2008191900</v>
      </c>
      <c r="I117" s="104" t="s">
        <v>186</v>
      </c>
      <c r="J117" s="105" t="s">
        <v>225</v>
      </c>
      <c r="K117" s="103">
        <v>14</v>
      </c>
      <c r="L117" s="103"/>
      <c r="M117" s="103">
        <f>K117+0.7</f>
        <v>14.7</v>
      </c>
      <c r="N117" s="103">
        <v>40</v>
      </c>
      <c r="O117" s="103">
        <v>14</v>
      </c>
      <c r="P117" s="103">
        <v>410</v>
      </c>
      <c r="Q117" s="103">
        <v>280</v>
      </c>
      <c r="R117" s="103">
        <v>290</v>
      </c>
      <c r="S117" s="158">
        <f>310*K117</f>
        <v>4340</v>
      </c>
      <c r="T117" s="106"/>
      <c r="U117" s="107">
        <f>S117*(1-T117)</f>
        <v>4340</v>
      </c>
      <c r="V117" s="108"/>
      <c r="W117" s="109">
        <f>V117*S117</f>
        <v>0</v>
      </c>
      <c r="X117" s="110">
        <f>W117</f>
        <v>0</v>
      </c>
      <c r="Y117" s="110">
        <f>V117*O117</f>
        <v>0</v>
      </c>
      <c r="Z117" s="110">
        <f>V117/N117</f>
        <v>0</v>
      </c>
      <c r="AA117" s="110">
        <f>V117*M117</f>
        <v>0</v>
      </c>
      <c r="AB117" s="111">
        <f>V117*((P117*Q117*R117/1000000000))</f>
        <v>0</v>
      </c>
      <c r="AC117" s="110">
        <f>S117/K117</f>
        <v>310</v>
      </c>
      <c r="AD117" s="110">
        <f>AC117+40</f>
        <v>350</v>
      </c>
    </row>
    <row r="118" spans="1:30" s="112" customFormat="1" ht="22.5">
      <c r="A118" s="103">
        <v>93</v>
      </c>
      <c r="B118" s="103" t="s">
        <v>25</v>
      </c>
      <c r="C118" s="103" t="s">
        <v>137</v>
      </c>
      <c r="D118" s="157" t="s">
        <v>28</v>
      </c>
      <c r="E118" s="104">
        <v>4700028941144</v>
      </c>
      <c r="F118" s="104" t="s">
        <v>235</v>
      </c>
      <c r="G118" s="104" t="s">
        <v>239</v>
      </c>
      <c r="H118" s="104">
        <v>2008191900</v>
      </c>
      <c r="I118" s="104" t="s">
        <v>186</v>
      </c>
      <c r="J118" s="105" t="s">
        <v>226</v>
      </c>
      <c r="K118" s="103">
        <v>14</v>
      </c>
      <c r="L118" s="103"/>
      <c r="M118" s="103">
        <f t="shared" ref="M118:M123" si="158">K118+0.7</f>
        <v>14.7</v>
      </c>
      <c r="N118" s="103">
        <v>40</v>
      </c>
      <c r="O118" s="103">
        <v>14</v>
      </c>
      <c r="P118" s="103">
        <v>410</v>
      </c>
      <c r="Q118" s="103">
        <v>280</v>
      </c>
      <c r="R118" s="103">
        <v>290</v>
      </c>
      <c r="S118" s="158">
        <f t="shared" ref="S118:S123" si="159">310*K118</f>
        <v>4340</v>
      </c>
      <c r="T118" s="106"/>
      <c r="U118" s="107">
        <f t="shared" ref="U118:U123" si="160">S118*(1-T118)</f>
        <v>4340</v>
      </c>
      <c r="V118" s="108"/>
      <c r="W118" s="109">
        <f t="shared" ref="W118:W123" si="161">V118*S118</f>
        <v>0</v>
      </c>
      <c r="X118" s="110">
        <f t="shared" ref="X118:X123" si="162">W118</f>
        <v>0</v>
      </c>
      <c r="Y118" s="110">
        <f t="shared" ref="Y118:Y123" si="163">V118*O118</f>
        <v>0</v>
      </c>
      <c r="Z118" s="110">
        <f t="shared" ref="Z118:Z123" si="164">V118/N118</f>
        <v>0</v>
      </c>
      <c r="AA118" s="110">
        <f t="shared" ref="AA118:AA123" si="165">V118*M118</f>
        <v>0</v>
      </c>
      <c r="AB118" s="111">
        <f t="shared" ref="AB118:AB123" si="166">V118*((P118*Q118*R118/1000000000))</f>
        <v>0</v>
      </c>
      <c r="AC118" s="110">
        <f t="shared" ref="AC118:AC123" si="167">S118/K118</f>
        <v>310</v>
      </c>
      <c r="AD118" s="110">
        <f t="shared" ref="AD118:AD123" si="168">AC118+40</f>
        <v>350</v>
      </c>
    </row>
    <row r="119" spans="1:30" s="112" customFormat="1" ht="22.5">
      <c r="A119" s="103">
        <v>94</v>
      </c>
      <c r="B119" s="103" t="s">
        <v>25</v>
      </c>
      <c r="C119" s="103" t="s">
        <v>137</v>
      </c>
      <c r="D119" s="157" t="s">
        <v>28</v>
      </c>
      <c r="E119" s="104">
        <v>4700028941120</v>
      </c>
      <c r="F119" s="104" t="s">
        <v>235</v>
      </c>
      <c r="G119" s="104" t="s">
        <v>240</v>
      </c>
      <c r="H119" s="104">
        <v>2008191900</v>
      </c>
      <c r="I119" s="104" t="s">
        <v>186</v>
      </c>
      <c r="J119" s="105" t="s">
        <v>227</v>
      </c>
      <c r="K119" s="103">
        <v>14</v>
      </c>
      <c r="L119" s="103"/>
      <c r="M119" s="103">
        <f t="shared" si="158"/>
        <v>14.7</v>
      </c>
      <c r="N119" s="103">
        <v>40</v>
      </c>
      <c r="O119" s="103">
        <v>14</v>
      </c>
      <c r="P119" s="103">
        <v>410</v>
      </c>
      <c r="Q119" s="103">
        <v>280</v>
      </c>
      <c r="R119" s="103">
        <v>290</v>
      </c>
      <c r="S119" s="158">
        <f t="shared" si="159"/>
        <v>4340</v>
      </c>
      <c r="T119" s="106"/>
      <c r="U119" s="107">
        <f t="shared" si="160"/>
        <v>4340</v>
      </c>
      <c r="V119" s="108"/>
      <c r="W119" s="109">
        <f t="shared" si="161"/>
        <v>0</v>
      </c>
      <c r="X119" s="110">
        <f t="shared" si="162"/>
        <v>0</v>
      </c>
      <c r="Y119" s="110">
        <f t="shared" si="163"/>
        <v>0</v>
      </c>
      <c r="Z119" s="110">
        <f t="shared" si="164"/>
        <v>0</v>
      </c>
      <c r="AA119" s="110">
        <f t="shared" si="165"/>
        <v>0</v>
      </c>
      <c r="AB119" s="111">
        <f t="shared" si="166"/>
        <v>0</v>
      </c>
      <c r="AC119" s="110">
        <f t="shared" si="167"/>
        <v>310</v>
      </c>
      <c r="AD119" s="110">
        <f t="shared" si="168"/>
        <v>350</v>
      </c>
    </row>
    <row r="120" spans="1:30" s="112" customFormat="1" ht="22.5">
      <c r="A120" s="103">
        <v>95</v>
      </c>
      <c r="B120" s="103" t="s">
        <v>25</v>
      </c>
      <c r="C120" s="103" t="s">
        <v>137</v>
      </c>
      <c r="D120" s="157" t="s">
        <v>28</v>
      </c>
      <c r="E120" s="104">
        <v>4700028941137</v>
      </c>
      <c r="F120" s="104" t="s">
        <v>235</v>
      </c>
      <c r="G120" s="104" t="s">
        <v>241</v>
      </c>
      <c r="H120" s="104">
        <v>2008191900</v>
      </c>
      <c r="I120" s="104" t="s">
        <v>186</v>
      </c>
      <c r="J120" s="105" t="s">
        <v>228</v>
      </c>
      <c r="K120" s="103">
        <v>14</v>
      </c>
      <c r="L120" s="103"/>
      <c r="M120" s="103">
        <f t="shared" si="158"/>
        <v>14.7</v>
      </c>
      <c r="N120" s="103">
        <v>40</v>
      </c>
      <c r="O120" s="103">
        <v>14</v>
      </c>
      <c r="P120" s="103">
        <v>410</v>
      </c>
      <c r="Q120" s="103">
        <v>280</v>
      </c>
      <c r="R120" s="103">
        <v>290</v>
      </c>
      <c r="S120" s="158">
        <f t="shared" si="159"/>
        <v>4340</v>
      </c>
      <c r="T120" s="106"/>
      <c r="U120" s="107">
        <f t="shared" si="160"/>
        <v>4340</v>
      </c>
      <c r="V120" s="108"/>
      <c r="W120" s="109">
        <f t="shared" si="161"/>
        <v>0</v>
      </c>
      <c r="X120" s="110">
        <f t="shared" si="162"/>
        <v>0</v>
      </c>
      <c r="Y120" s="110">
        <f t="shared" si="163"/>
        <v>0</v>
      </c>
      <c r="Z120" s="110">
        <f t="shared" si="164"/>
        <v>0</v>
      </c>
      <c r="AA120" s="110">
        <f t="shared" si="165"/>
        <v>0</v>
      </c>
      <c r="AB120" s="111">
        <f t="shared" si="166"/>
        <v>0</v>
      </c>
      <c r="AC120" s="110">
        <f t="shared" si="167"/>
        <v>310</v>
      </c>
      <c r="AD120" s="110">
        <f t="shared" si="168"/>
        <v>350</v>
      </c>
    </row>
    <row r="121" spans="1:30" s="112" customFormat="1" ht="22.5">
      <c r="A121" s="103">
        <v>96</v>
      </c>
      <c r="B121" s="103" t="s">
        <v>25</v>
      </c>
      <c r="C121" s="103" t="s">
        <v>137</v>
      </c>
      <c r="D121" s="157" t="s">
        <v>28</v>
      </c>
      <c r="E121" s="104">
        <v>4700028941113</v>
      </c>
      <c r="F121" s="104" t="s">
        <v>235</v>
      </c>
      <c r="G121" s="104" t="s">
        <v>242</v>
      </c>
      <c r="H121" s="104">
        <v>2008191900</v>
      </c>
      <c r="I121" s="104" t="s">
        <v>186</v>
      </c>
      <c r="J121" s="105" t="s">
        <v>229</v>
      </c>
      <c r="K121" s="103">
        <v>14</v>
      </c>
      <c r="L121" s="103"/>
      <c r="M121" s="103">
        <f t="shared" si="158"/>
        <v>14.7</v>
      </c>
      <c r="N121" s="103">
        <v>40</v>
      </c>
      <c r="O121" s="103">
        <v>14</v>
      </c>
      <c r="P121" s="103">
        <v>410</v>
      </c>
      <c r="Q121" s="103">
        <v>280</v>
      </c>
      <c r="R121" s="103">
        <v>290</v>
      </c>
      <c r="S121" s="158">
        <f t="shared" si="159"/>
        <v>4340</v>
      </c>
      <c r="T121" s="106"/>
      <c r="U121" s="107">
        <f t="shared" si="160"/>
        <v>4340</v>
      </c>
      <c r="V121" s="108"/>
      <c r="W121" s="109">
        <f t="shared" si="161"/>
        <v>0</v>
      </c>
      <c r="X121" s="110">
        <f t="shared" si="162"/>
        <v>0</v>
      </c>
      <c r="Y121" s="110">
        <f t="shared" si="163"/>
        <v>0</v>
      </c>
      <c r="Z121" s="110">
        <f t="shared" si="164"/>
        <v>0</v>
      </c>
      <c r="AA121" s="110">
        <f t="shared" si="165"/>
        <v>0</v>
      </c>
      <c r="AB121" s="111">
        <f t="shared" si="166"/>
        <v>0</v>
      </c>
      <c r="AC121" s="110">
        <f t="shared" si="167"/>
        <v>310</v>
      </c>
      <c r="AD121" s="110">
        <f t="shared" si="168"/>
        <v>350</v>
      </c>
    </row>
    <row r="122" spans="1:30" s="112" customFormat="1" ht="22.5">
      <c r="A122" s="103">
        <v>97</v>
      </c>
      <c r="B122" s="103" t="s">
        <v>25</v>
      </c>
      <c r="C122" s="103" t="s">
        <v>137</v>
      </c>
      <c r="D122" s="157" t="s">
        <v>28</v>
      </c>
      <c r="E122" s="104">
        <v>4700028941151</v>
      </c>
      <c r="F122" s="104" t="s">
        <v>235</v>
      </c>
      <c r="G122" s="104" t="s">
        <v>243</v>
      </c>
      <c r="H122" s="104">
        <v>2008191900</v>
      </c>
      <c r="I122" s="104" t="s">
        <v>186</v>
      </c>
      <c r="J122" s="105" t="s">
        <v>230</v>
      </c>
      <c r="K122" s="103">
        <v>14</v>
      </c>
      <c r="L122" s="103"/>
      <c r="M122" s="103">
        <f t="shared" si="158"/>
        <v>14.7</v>
      </c>
      <c r="N122" s="103">
        <v>40</v>
      </c>
      <c r="O122" s="103">
        <v>14</v>
      </c>
      <c r="P122" s="103">
        <v>410</v>
      </c>
      <c r="Q122" s="103">
        <v>280</v>
      </c>
      <c r="R122" s="103">
        <v>290</v>
      </c>
      <c r="S122" s="158">
        <f t="shared" si="159"/>
        <v>4340</v>
      </c>
      <c r="T122" s="106"/>
      <c r="U122" s="107">
        <f t="shared" si="160"/>
        <v>4340</v>
      </c>
      <c r="V122" s="108"/>
      <c r="W122" s="109">
        <f t="shared" si="161"/>
        <v>0</v>
      </c>
      <c r="X122" s="110">
        <f t="shared" si="162"/>
        <v>0</v>
      </c>
      <c r="Y122" s="110">
        <f t="shared" si="163"/>
        <v>0</v>
      </c>
      <c r="Z122" s="110">
        <f t="shared" si="164"/>
        <v>0</v>
      </c>
      <c r="AA122" s="110">
        <f t="shared" si="165"/>
        <v>0</v>
      </c>
      <c r="AB122" s="111">
        <f t="shared" si="166"/>
        <v>0</v>
      </c>
      <c r="AC122" s="110">
        <f t="shared" si="167"/>
        <v>310</v>
      </c>
      <c r="AD122" s="110">
        <f t="shared" si="168"/>
        <v>350</v>
      </c>
    </row>
    <row r="123" spans="1:30" s="112" customFormat="1" ht="22.5">
      <c r="A123" s="103">
        <v>98</v>
      </c>
      <c r="B123" s="103" t="s">
        <v>25</v>
      </c>
      <c r="C123" s="103" t="s">
        <v>137</v>
      </c>
      <c r="D123" s="157" t="s">
        <v>28</v>
      </c>
      <c r="E123" s="104">
        <v>4700028941168</v>
      </c>
      <c r="F123" s="104" t="s">
        <v>235</v>
      </c>
      <c r="G123" s="104" t="s">
        <v>244</v>
      </c>
      <c r="H123" s="104">
        <v>2008191900</v>
      </c>
      <c r="I123" s="104" t="s">
        <v>186</v>
      </c>
      <c r="J123" s="105" t="s">
        <v>231</v>
      </c>
      <c r="K123" s="103">
        <v>14</v>
      </c>
      <c r="L123" s="103"/>
      <c r="M123" s="103">
        <f t="shared" si="158"/>
        <v>14.7</v>
      </c>
      <c r="N123" s="103">
        <v>40</v>
      </c>
      <c r="O123" s="103">
        <v>14</v>
      </c>
      <c r="P123" s="103">
        <v>410</v>
      </c>
      <c r="Q123" s="103">
        <v>280</v>
      </c>
      <c r="R123" s="103">
        <v>290</v>
      </c>
      <c r="S123" s="158">
        <f t="shared" si="159"/>
        <v>4340</v>
      </c>
      <c r="T123" s="106"/>
      <c r="U123" s="107">
        <f t="shared" si="160"/>
        <v>4340</v>
      </c>
      <c r="V123" s="108"/>
      <c r="W123" s="109">
        <f t="shared" si="161"/>
        <v>0</v>
      </c>
      <c r="X123" s="110">
        <f t="shared" si="162"/>
        <v>0</v>
      </c>
      <c r="Y123" s="110">
        <f t="shared" si="163"/>
        <v>0</v>
      </c>
      <c r="Z123" s="110">
        <f t="shared" si="164"/>
        <v>0</v>
      </c>
      <c r="AA123" s="110">
        <f t="shared" si="165"/>
        <v>0</v>
      </c>
      <c r="AB123" s="111">
        <f t="shared" si="166"/>
        <v>0</v>
      </c>
      <c r="AC123" s="110">
        <f t="shared" si="167"/>
        <v>310</v>
      </c>
      <c r="AD123" s="110">
        <f t="shared" si="168"/>
        <v>350</v>
      </c>
    </row>
    <row r="124" spans="1:30">
      <c r="A124" s="173" t="s">
        <v>139</v>
      </c>
      <c r="B124" s="173"/>
      <c r="C124" s="173"/>
      <c r="D124" s="173"/>
      <c r="E124" s="173"/>
      <c r="F124" s="173"/>
      <c r="G124" s="173"/>
      <c r="H124" s="173"/>
      <c r="I124" s="173"/>
      <c r="J124" s="173"/>
      <c r="K124" s="146"/>
      <c r="L124" s="146"/>
      <c r="M124" s="146"/>
      <c r="N124" s="146"/>
      <c r="O124" s="146"/>
      <c r="P124" s="146"/>
      <c r="Q124" s="146"/>
      <c r="R124" s="146"/>
      <c r="S124" s="146"/>
      <c r="T124" s="147"/>
      <c r="U124" s="148"/>
      <c r="V124" s="153">
        <f t="shared" ref="V124:AD124" si="169">SUM(V117:V123)</f>
        <v>0</v>
      </c>
      <c r="W124" s="154">
        <f t="shared" si="169"/>
        <v>0</v>
      </c>
      <c r="X124" s="155">
        <f t="shared" si="169"/>
        <v>0</v>
      </c>
      <c r="Y124" s="155">
        <f t="shared" si="169"/>
        <v>0</v>
      </c>
      <c r="Z124" s="155">
        <f t="shared" si="169"/>
        <v>0</v>
      </c>
      <c r="AA124" s="155">
        <f t="shared" si="169"/>
        <v>0</v>
      </c>
      <c r="AB124" s="156">
        <f t="shared" si="169"/>
        <v>0</v>
      </c>
      <c r="AC124" s="155">
        <f t="shared" si="169"/>
        <v>2170</v>
      </c>
      <c r="AD124" s="155">
        <f t="shared" si="169"/>
        <v>2450</v>
      </c>
    </row>
    <row r="125" spans="1:30" s="112" customFormat="1" ht="22.5">
      <c r="A125" s="113">
        <v>99</v>
      </c>
      <c r="B125" s="113" t="s">
        <v>41</v>
      </c>
      <c r="C125" s="92" t="s">
        <v>137</v>
      </c>
      <c r="D125" s="151" t="s">
        <v>28</v>
      </c>
      <c r="E125" s="159">
        <v>4700028941243</v>
      </c>
      <c r="F125" s="93" t="s">
        <v>235</v>
      </c>
      <c r="G125" s="93" t="s">
        <v>238</v>
      </c>
      <c r="H125" s="93">
        <v>2008191900</v>
      </c>
      <c r="I125" s="93" t="s">
        <v>186</v>
      </c>
      <c r="J125" s="94" t="s">
        <v>148</v>
      </c>
      <c r="K125" s="113">
        <v>1</v>
      </c>
      <c r="L125" s="113">
        <v>12</v>
      </c>
      <c r="M125" s="113">
        <f>L125+0.7</f>
        <v>12.7</v>
      </c>
      <c r="N125" s="113">
        <v>40</v>
      </c>
      <c r="O125" s="113">
        <f>L125*K125</f>
        <v>12</v>
      </c>
      <c r="P125" s="113">
        <v>410</v>
      </c>
      <c r="Q125" s="113">
        <v>280</v>
      </c>
      <c r="R125" s="92">
        <v>290</v>
      </c>
      <c r="S125" s="160">
        <v>310</v>
      </c>
      <c r="T125" s="114"/>
      <c r="U125" s="115">
        <f>(S125*L125)*(1-T125)</f>
        <v>3720</v>
      </c>
      <c r="V125" s="116"/>
      <c r="W125" s="117">
        <f>V125*U125</f>
        <v>0</v>
      </c>
      <c r="X125" s="118">
        <f t="shared" ref="X125:X131" si="170">V125*U125</f>
        <v>0</v>
      </c>
      <c r="Y125" s="118">
        <f t="shared" ref="Y125:Y131" si="171">V125*O125</f>
        <v>0</v>
      </c>
      <c r="Z125" s="118">
        <f t="shared" ref="Z125:Z131" si="172">V125/N125</f>
        <v>0</v>
      </c>
      <c r="AA125" s="118">
        <f t="shared" ref="AA125:AA131" si="173">V125*M125</f>
        <v>0</v>
      </c>
      <c r="AB125" s="119">
        <f t="shared" ref="AB125:AB131" si="174">V125*((P125*Q125*R125/1000000000))</f>
        <v>0</v>
      </c>
      <c r="AC125" s="100">
        <f>S125/K125</f>
        <v>310</v>
      </c>
      <c r="AD125" s="100">
        <f>AC125+40</f>
        <v>350</v>
      </c>
    </row>
    <row r="126" spans="1:30" s="112" customFormat="1" ht="22.5">
      <c r="A126" s="113">
        <v>100</v>
      </c>
      <c r="B126" s="113" t="s">
        <v>41</v>
      </c>
      <c r="C126" s="92" t="s">
        <v>137</v>
      </c>
      <c r="D126" s="151" t="s">
        <v>28</v>
      </c>
      <c r="E126" s="159">
        <v>4700028941304</v>
      </c>
      <c r="F126" s="93" t="s">
        <v>235</v>
      </c>
      <c r="G126" s="93" t="s">
        <v>238</v>
      </c>
      <c r="H126" s="93">
        <v>2008191900</v>
      </c>
      <c r="I126" s="93" t="s">
        <v>186</v>
      </c>
      <c r="J126" s="23" t="s">
        <v>149</v>
      </c>
      <c r="K126" s="113">
        <v>1</v>
      </c>
      <c r="L126" s="113">
        <v>12</v>
      </c>
      <c r="M126" s="113">
        <f t="shared" ref="M126:M131" si="175">L126+0.7</f>
        <v>12.7</v>
      </c>
      <c r="N126" s="113">
        <v>40</v>
      </c>
      <c r="O126" s="113">
        <f t="shared" ref="O126:O131" si="176">L126*K126</f>
        <v>12</v>
      </c>
      <c r="P126" s="113">
        <v>410</v>
      </c>
      <c r="Q126" s="113">
        <v>280</v>
      </c>
      <c r="R126" s="92">
        <v>290</v>
      </c>
      <c r="S126" s="160">
        <v>310</v>
      </c>
      <c r="T126" s="114"/>
      <c r="U126" s="115">
        <f t="shared" ref="U126:U131" si="177">(S126*L126)*(1-T126)</f>
        <v>3720</v>
      </c>
      <c r="V126" s="116"/>
      <c r="W126" s="117">
        <f t="shared" ref="W126:W131" si="178">V126*U126</f>
        <v>0</v>
      </c>
      <c r="X126" s="118">
        <f t="shared" si="170"/>
        <v>0</v>
      </c>
      <c r="Y126" s="118">
        <f t="shared" si="171"/>
        <v>0</v>
      </c>
      <c r="Z126" s="118">
        <f t="shared" si="172"/>
        <v>0</v>
      </c>
      <c r="AA126" s="118">
        <f t="shared" si="173"/>
        <v>0</v>
      </c>
      <c r="AB126" s="119">
        <f t="shared" si="174"/>
        <v>0</v>
      </c>
      <c r="AC126" s="100">
        <f t="shared" ref="AC126:AC131" si="179">S126/K126</f>
        <v>310</v>
      </c>
      <c r="AD126" s="100">
        <f t="shared" ref="AD126:AD131" si="180">AC126+40</f>
        <v>350</v>
      </c>
    </row>
    <row r="127" spans="1:30" s="112" customFormat="1" ht="22.5">
      <c r="A127" s="113">
        <v>101</v>
      </c>
      <c r="B127" s="113" t="s">
        <v>41</v>
      </c>
      <c r="C127" s="92" t="s">
        <v>137</v>
      </c>
      <c r="D127" s="151" t="s">
        <v>28</v>
      </c>
      <c r="E127" s="159">
        <v>4700028941267</v>
      </c>
      <c r="F127" s="93" t="s">
        <v>235</v>
      </c>
      <c r="G127" s="93" t="s">
        <v>238</v>
      </c>
      <c r="H127" s="93">
        <v>2008191900</v>
      </c>
      <c r="I127" s="93" t="s">
        <v>186</v>
      </c>
      <c r="J127" s="23" t="s">
        <v>150</v>
      </c>
      <c r="K127" s="113">
        <v>1</v>
      </c>
      <c r="L127" s="113">
        <v>12</v>
      </c>
      <c r="M127" s="113">
        <f t="shared" si="175"/>
        <v>12.7</v>
      </c>
      <c r="N127" s="113">
        <v>40</v>
      </c>
      <c r="O127" s="113">
        <f t="shared" si="176"/>
        <v>12</v>
      </c>
      <c r="P127" s="113">
        <v>410</v>
      </c>
      <c r="Q127" s="113">
        <v>280</v>
      </c>
      <c r="R127" s="92">
        <v>290</v>
      </c>
      <c r="S127" s="160">
        <v>310</v>
      </c>
      <c r="T127" s="114"/>
      <c r="U127" s="115">
        <f t="shared" si="177"/>
        <v>3720</v>
      </c>
      <c r="V127" s="116"/>
      <c r="W127" s="117">
        <f t="shared" si="178"/>
        <v>0</v>
      </c>
      <c r="X127" s="118">
        <f t="shared" si="170"/>
        <v>0</v>
      </c>
      <c r="Y127" s="118">
        <f t="shared" si="171"/>
        <v>0</v>
      </c>
      <c r="Z127" s="118">
        <f t="shared" si="172"/>
        <v>0</v>
      </c>
      <c r="AA127" s="118">
        <f t="shared" si="173"/>
        <v>0</v>
      </c>
      <c r="AB127" s="119">
        <f t="shared" si="174"/>
        <v>0</v>
      </c>
      <c r="AC127" s="100">
        <f t="shared" si="179"/>
        <v>310</v>
      </c>
      <c r="AD127" s="100">
        <f t="shared" si="180"/>
        <v>350</v>
      </c>
    </row>
    <row r="128" spans="1:30" s="112" customFormat="1" ht="22.5">
      <c r="A128" s="113">
        <v>102</v>
      </c>
      <c r="B128" s="113" t="s">
        <v>41</v>
      </c>
      <c r="C128" s="92" t="s">
        <v>137</v>
      </c>
      <c r="D128" s="151" t="s">
        <v>28</v>
      </c>
      <c r="E128" s="159">
        <v>4700028941250</v>
      </c>
      <c r="F128" s="93" t="s">
        <v>235</v>
      </c>
      <c r="G128" s="93" t="s">
        <v>238</v>
      </c>
      <c r="H128" s="93">
        <v>2008191900</v>
      </c>
      <c r="I128" s="93" t="s">
        <v>186</v>
      </c>
      <c r="J128" s="23" t="s">
        <v>151</v>
      </c>
      <c r="K128" s="113">
        <v>1</v>
      </c>
      <c r="L128" s="113">
        <v>12</v>
      </c>
      <c r="M128" s="113">
        <f t="shared" si="175"/>
        <v>12.7</v>
      </c>
      <c r="N128" s="113">
        <v>40</v>
      </c>
      <c r="O128" s="113">
        <f t="shared" si="176"/>
        <v>12</v>
      </c>
      <c r="P128" s="113">
        <v>410</v>
      </c>
      <c r="Q128" s="113">
        <v>280</v>
      </c>
      <c r="R128" s="92">
        <v>290</v>
      </c>
      <c r="S128" s="160">
        <v>310</v>
      </c>
      <c r="T128" s="114"/>
      <c r="U128" s="115">
        <f t="shared" si="177"/>
        <v>3720</v>
      </c>
      <c r="V128" s="116"/>
      <c r="W128" s="117">
        <f t="shared" si="178"/>
        <v>0</v>
      </c>
      <c r="X128" s="118">
        <f t="shared" si="170"/>
        <v>0</v>
      </c>
      <c r="Y128" s="118">
        <f t="shared" si="171"/>
        <v>0</v>
      </c>
      <c r="Z128" s="118">
        <f t="shared" si="172"/>
        <v>0</v>
      </c>
      <c r="AA128" s="118">
        <f t="shared" si="173"/>
        <v>0</v>
      </c>
      <c r="AB128" s="119">
        <f t="shared" si="174"/>
        <v>0</v>
      </c>
      <c r="AC128" s="100">
        <f t="shared" si="179"/>
        <v>310</v>
      </c>
      <c r="AD128" s="100">
        <f t="shared" si="180"/>
        <v>350</v>
      </c>
    </row>
    <row r="129" spans="1:30" s="112" customFormat="1" ht="22.5">
      <c r="A129" s="113">
        <v>103</v>
      </c>
      <c r="B129" s="113" t="s">
        <v>41</v>
      </c>
      <c r="C129" s="92" t="s">
        <v>137</v>
      </c>
      <c r="D129" s="151" t="s">
        <v>28</v>
      </c>
      <c r="E129" s="159">
        <v>4700028941274</v>
      </c>
      <c r="F129" s="93" t="s">
        <v>235</v>
      </c>
      <c r="G129" s="93" t="s">
        <v>238</v>
      </c>
      <c r="H129" s="93">
        <v>2008191900</v>
      </c>
      <c r="I129" s="93" t="s">
        <v>186</v>
      </c>
      <c r="J129" s="23" t="s">
        <v>152</v>
      </c>
      <c r="K129" s="113">
        <v>1</v>
      </c>
      <c r="L129" s="113">
        <v>12</v>
      </c>
      <c r="M129" s="113">
        <f t="shared" si="175"/>
        <v>12.7</v>
      </c>
      <c r="N129" s="113">
        <v>40</v>
      </c>
      <c r="O129" s="113">
        <f t="shared" si="176"/>
        <v>12</v>
      </c>
      <c r="P129" s="113">
        <v>410</v>
      </c>
      <c r="Q129" s="113">
        <v>280</v>
      </c>
      <c r="R129" s="92">
        <v>290</v>
      </c>
      <c r="S129" s="160">
        <v>310</v>
      </c>
      <c r="T129" s="114"/>
      <c r="U129" s="115">
        <f t="shared" si="177"/>
        <v>3720</v>
      </c>
      <c r="V129" s="116"/>
      <c r="W129" s="117">
        <f t="shared" si="178"/>
        <v>0</v>
      </c>
      <c r="X129" s="118">
        <f t="shared" si="170"/>
        <v>0</v>
      </c>
      <c r="Y129" s="118">
        <f t="shared" si="171"/>
        <v>0</v>
      </c>
      <c r="Z129" s="118">
        <f t="shared" si="172"/>
        <v>0</v>
      </c>
      <c r="AA129" s="118">
        <f t="shared" si="173"/>
        <v>0</v>
      </c>
      <c r="AB129" s="119">
        <f t="shared" si="174"/>
        <v>0</v>
      </c>
      <c r="AC129" s="100">
        <f t="shared" si="179"/>
        <v>310</v>
      </c>
      <c r="AD129" s="100">
        <f t="shared" si="180"/>
        <v>350</v>
      </c>
    </row>
    <row r="130" spans="1:30" s="112" customFormat="1" ht="22.5">
      <c r="A130" s="113">
        <v>104</v>
      </c>
      <c r="B130" s="113" t="s">
        <v>41</v>
      </c>
      <c r="C130" s="92" t="s">
        <v>137</v>
      </c>
      <c r="D130" s="151" t="s">
        <v>28</v>
      </c>
      <c r="E130" s="159">
        <v>4700028941281</v>
      </c>
      <c r="F130" s="93" t="s">
        <v>235</v>
      </c>
      <c r="G130" s="93" t="s">
        <v>238</v>
      </c>
      <c r="H130" s="93">
        <v>2008191900</v>
      </c>
      <c r="I130" s="93" t="s">
        <v>186</v>
      </c>
      <c r="J130" s="23" t="s">
        <v>153</v>
      </c>
      <c r="K130" s="113">
        <v>1</v>
      </c>
      <c r="L130" s="113">
        <v>12</v>
      </c>
      <c r="M130" s="113">
        <f t="shared" si="175"/>
        <v>12.7</v>
      </c>
      <c r="N130" s="113">
        <v>40</v>
      </c>
      <c r="O130" s="113">
        <f t="shared" si="176"/>
        <v>12</v>
      </c>
      <c r="P130" s="113">
        <v>410</v>
      </c>
      <c r="Q130" s="113">
        <v>280</v>
      </c>
      <c r="R130" s="92">
        <v>290</v>
      </c>
      <c r="S130" s="160">
        <v>310</v>
      </c>
      <c r="T130" s="114"/>
      <c r="U130" s="115">
        <f t="shared" si="177"/>
        <v>3720</v>
      </c>
      <c r="V130" s="116"/>
      <c r="W130" s="117">
        <f t="shared" si="178"/>
        <v>0</v>
      </c>
      <c r="X130" s="118">
        <f t="shared" si="170"/>
        <v>0</v>
      </c>
      <c r="Y130" s="118">
        <f t="shared" si="171"/>
        <v>0</v>
      </c>
      <c r="Z130" s="118">
        <f t="shared" si="172"/>
        <v>0</v>
      </c>
      <c r="AA130" s="118">
        <f t="shared" si="173"/>
        <v>0</v>
      </c>
      <c r="AB130" s="119">
        <f t="shared" si="174"/>
        <v>0</v>
      </c>
      <c r="AC130" s="100">
        <f t="shared" si="179"/>
        <v>310</v>
      </c>
      <c r="AD130" s="100">
        <f t="shared" si="180"/>
        <v>350</v>
      </c>
    </row>
    <row r="131" spans="1:30" s="112" customFormat="1" ht="22.5">
      <c r="A131" s="113">
        <v>105</v>
      </c>
      <c r="B131" s="113" t="s">
        <v>41</v>
      </c>
      <c r="C131" s="92" t="s">
        <v>137</v>
      </c>
      <c r="D131" s="151" t="s">
        <v>28</v>
      </c>
      <c r="E131" s="159">
        <v>4700028941298</v>
      </c>
      <c r="F131" s="93" t="s">
        <v>235</v>
      </c>
      <c r="G131" s="93" t="s">
        <v>238</v>
      </c>
      <c r="H131" s="93">
        <v>2008191900</v>
      </c>
      <c r="I131" s="93" t="s">
        <v>186</v>
      </c>
      <c r="J131" s="23" t="s">
        <v>154</v>
      </c>
      <c r="K131" s="113">
        <v>1</v>
      </c>
      <c r="L131" s="113">
        <v>12</v>
      </c>
      <c r="M131" s="113">
        <f t="shared" si="175"/>
        <v>12.7</v>
      </c>
      <c r="N131" s="113">
        <v>40</v>
      </c>
      <c r="O131" s="113">
        <f t="shared" si="176"/>
        <v>12</v>
      </c>
      <c r="P131" s="113">
        <v>410</v>
      </c>
      <c r="Q131" s="113">
        <v>280</v>
      </c>
      <c r="R131" s="92">
        <v>290</v>
      </c>
      <c r="S131" s="160">
        <v>310</v>
      </c>
      <c r="T131" s="114"/>
      <c r="U131" s="115">
        <f t="shared" si="177"/>
        <v>3720</v>
      </c>
      <c r="V131" s="116"/>
      <c r="W131" s="117">
        <f t="shared" si="178"/>
        <v>0</v>
      </c>
      <c r="X131" s="118">
        <f t="shared" si="170"/>
        <v>0</v>
      </c>
      <c r="Y131" s="118">
        <f t="shared" si="171"/>
        <v>0</v>
      </c>
      <c r="Z131" s="118">
        <f t="shared" si="172"/>
        <v>0</v>
      </c>
      <c r="AA131" s="118">
        <f t="shared" si="173"/>
        <v>0</v>
      </c>
      <c r="AB131" s="119">
        <f t="shared" si="174"/>
        <v>0</v>
      </c>
      <c r="AC131" s="100">
        <f t="shared" si="179"/>
        <v>310</v>
      </c>
      <c r="AD131" s="100">
        <f t="shared" si="180"/>
        <v>350</v>
      </c>
    </row>
    <row r="132" spans="1:30">
      <c r="A132" s="173" t="s">
        <v>140</v>
      </c>
      <c r="B132" s="173"/>
      <c r="C132" s="173"/>
      <c r="D132" s="173"/>
      <c r="E132" s="173"/>
      <c r="F132" s="173"/>
      <c r="G132" s="173"/>
      <c r="H132" s="173"/>
      <c r="I132" s="173"/>
      <c r="J132" s="173"/>
      <c r="K132" s="146"/>
      <c r="L132" s="146"/>
      <c r="M132" s="146"/>
      <c r="N132" s="146"/>
      <c r="O132" s="146"/>
      <c r="P132" s="146"/>
      <c r="Q132" s="146"/>
      <c r="R132" s="146"/>
      <c r="S132" s="146"/>
      <c r="T132" s="147"/>
      <c r="U132" s="148"/>
      <c r="V132" s="153">
        <f t="shared" ref="V132:AD132" si="181">SUM(V125:V131)</f>
        <v>0</v>
      </c>
      <c r="W132" s="154">
        <f t="shared" si="181"/>
        <v>0</v>
      </c>
      <c r="X132" s="155">
        <f t="shared" si="181"/>
        <v>0</v>
      </c>
      <c r="Y132" s="155">
        <f t="shared" si="181"/>
        <v>0</v>
      </c>
      <c r="Z132" s="155">
        <f t="shared" si="181"/>
        <v>0</v>
      </c>
      <c r="AA132" s="155">
        <f t="shared" si="181"/>
        <v>0</v>
      </c>
      <c r="AB132" s="156">
        <f t="shared" si="181"/>
        <v>0</v>
      </c>
      <c r="AC132" s="155">
        <f t="shared" si="181"/>
        <v>2170</v>
      </c>
      <c r="AD132" s="155">
        <f t="shared" si="181"/>
        <v>2450</v>
      </c>
    </row>
    <row r="133" spans="1:30" s="112" customFormat="1" ht="22.5">
      <c r="A133" s="103"/>
      <c r="B133" s="103" t="s">
        <v>41</v>
      </c>
      <c r="C133" s="103" t="s">
        <v>137</v>
      </c>
      <c r="D133" s="157" t="s">
        <v>28</v>
      </c>
      <c r="E133" s="104">
        <v>4700028941175</v>
      </c>
      <c r="F133" s="104" t="s">
        <v>235</v>
      </c>
      <c r="G133" s="104" t="s">
        <v>238</v>
      </c>
      <c r="H133" s="104">
        <v>2008191900</v>
      </c>
      <c r="I133" s="104" t="s">
        <v>186</v>
      </c>
      <c r="J133" s="105" t="s">
        <v>155</v>
      </c>
      <c r="K133" s="103">
        <v>0.5</v>
      </c>
      <c r="L133" s="103">
        <v>20</v>
      </c>
      <c r="M133" s="103">
        <f>K133*L133+0.7</f>
        <v>10.7</v>
      </c>
      <c r="N133" s="103">
        <v>40</v>
      </c>
      <c r="O133" s="103">
        <f>L133*K133</f>
        <v>10</v>
      </c>
      <c r="P133" s="103">
        <v>410</v>
      </c>
      <c r="Q133" s="103">
        <v>280</v>
      </c>
      <c r="R133" s="103">
        <v>290</v>
      </c>
      <c r="S133" s="158">
        <v>160</v>
      </c>
      <c r="T133" s="106"/>
      <c r="U133" s="107">
        <f>(S133*L133)*(1-T133)</f>
        <v>3200</v>
      </c>
      <c r="V133" s="108"/>
      <c r="W133" s="109">
        <f>V133*U133</f>
        <v>0</v>
      </c>
      <c r="X133" s="110">
        <f t="shared" ref="X133:X139" si="182">V133*U133</f>
        <v>0</v>
      </c>
      <c r="Y133" s="110">
        <f>V133*O133</f>
        <v>0</v>
      </c>
      <c r="Z133" s="110">
        <f t="shared" ref="Z133:Z139" si="183">V133/N133</f>
        <v>0</v>
      </c>
      <c r="AA133" s="110">
        <f t="shared" ref="AA133:AA139" si="184">V133*M133</f>
        <v>0</v>
      </c>
      <c r="AB133" s="111">
        <f t="shared" ref="AB133:AB139" si="185">V133*((P133*Q133*R133/1000000000))</f>
        <v>0</v>
      </c>
      <c r="AC133" s="110">
        <f>S133/K133</f>
        <v>320</v>
      </c>
      <c r="AD133" s="110">
        <f>AC133+40</f>
        <v>360</v>
      </c>
    </row>
    <row r="134" spans="1:30" s="112" customFormat="1" ht="22.5">
      <c r="A134" s="103"/>
      <c r="B134" s="103" t="s">
        <v>41</v>
      </c>
      <c r="C134" s="103" t="s">
        <v>137</v>
      </c>
      <c r="D134" s="157" t="s">
        <v>28</v>
      </c>
      <c r="E134" s="104">
        <v>4700028941236</v>
      </c>
      <c r="F134" s="104" t="s">
        <v>235</v>
      </c>
      <c r="G134" s="104" t="s">
        <v>239</v>
      </c>
      <c r="H134" s="104">
        <v>2008191900</v>
      </c>
      <c r="I134" s="104" t="s">
        <v>186</v>
      </c>
      <c r="J134" s="105" t="s">
        <v>156</v>
      </c>
      <c r="K134" s="103">
        <v>0.5</v>
      </c>
      <c r="L134" s="103">
        <v>20</v>
      </c>
      <c r="M134" s="103">
        <f t="shared" ref="M134:M139" si="186">K134*L134+0.7</f>
        <v>10.7</v>
      </c>
      <c r="N134" s="103">
        <v>40</v>
      </c>
      <c r="O134" s="103">
        <f t="shared" ref="O134:O139" si="187">L134*K134</f>
        <v>10</v>
      </c>
      <c r="P134" s="103">
        <v>410</v>
      </c>
      <c r="Q134" s="103">
        <v>280</v>
      </c>
      <c r="R134" s="103">
        <v>290</v>
      </c>
      <c r="S134" s="158">
        <v>160</v>
      </c>
      <c r="T134" s="106"/>
      <c r="U134" s="107">
        <f t="shared" ref="U134:U139" si="188">(S134*L134)*(1-T134)</f>
        <v>3200</v>
      </c>
      <c r="V134" s="108"/>
      <c r="W134" s="109">
        <f t="shared" ref="W134:W139" si="189">V134*U134</f>
        <v>0</v>
      </c>
      <c r="X134" s="110">
        <f t="shared" si="182"/>
        <v>0</v>
      </c>
      <c r="Y134" s="110">
        <f t="shared" ref="Y134:Y139" si="190">V134*O134</f>
        <v>0</v>
      </c>
      <c r="Z134" s="110">
        <f t="shared" si="183"/>
        <v>0</v>
      </c>
      <c r="AA134" s="110">
        <f t="shared" si="184"/>
        <v>0</v>
      </c>
      <c r="AB134" s="111">
        <f t="shared" si="185"/>
        <v>0</v>
      </c>
      <c r="AC134" s="110">
        <f t="shared" ref="AC134:AC139" si="191">S134/K134</f>
        <v>320</v>
      </c>
      <c r="AD134" s="110">
        <f t="shared" ref="AD134:AD139" si="192">AC134+40</f>
        <v>360</v>
      </c>
    </row>
    <row r="135" spans="1:30" s="112" customFormat="1" ht="22.5">
      <c r="A135" s="103"/>
      <c r="B135" s="103" t="s">
        <v>41</v>
      </c>
      <c r="C135" s="103" t="s">
        <v>137</v>
      </c>
      <c r="D135" s="157" t="s">
        <v>28</v>
      </c>
      <c r="E135" s="104">
        <v>4700028941199</v>
      </c>
      <c r="F135" s="104" t="s">
        <v>235</v>
      </c>
      <c r="G135" s="104" t="s">
        <v>240</v>
      </c>
      <c r="H135" s="104">
        <v>2008191900</v>
      </c>
      <c r="I135" s="104" t="s">
        <v>186</v>
      </c>
      <c r="J135" s="105" t="s">
        <v>157</v>
      </c>
      <c r="K135" s="103">
        <v>0.5</v>
      </c>
      <c r="L135" s="103">
        <v>20</v>
      </c>
      <c r="M135" s="103">
        <f t="shared" si="186"/>
        <v>10.7</v>
      </c>
      <c r="N135" s="103">
        <v>40</v>
      </c>
      <c r="O135" s="103">
        <f t="shared" si="187"/>
        <v>10</v>
      </c>
      <c r="P135" s="103">
        <v>410</v>
      </c>
      <c r="Q135" s="103">
        <v>280</v>
      </c>
      <c r="R135" s="103">
        <v>290</v>
      </c>
      <c r="S135" s="158">
        <v>160</v>
      </c>
      <c r="T135" s="106"/>
      <c r="U135" s="107">
        <f t="shared" si="188"/>
        <v>3200</v>
      </c>
      <c r="V135" s="108"/>
      <c r="W135" s="109">
        <f t="shared" si="189"/>
        <v>0</v>
      </c>
      <c r="X135" s="110">
        <f t="shared" si="182"/>
        <v>0</v>
      </c>
      <c r="Y135" s="110">
        <f t="shared" si="190"/>
        <v>0</v>
      </c>
      <c r="Z135" s="110">
        <f t="shared" si="183"/>
        <v>0</v>
      </c>
      <c r="AA135" s="110">
        <f t="shared" si="184"/>
        <v>0</v>
      </c>
      <c r="AB135" s="111">
        <f t="shared" si="185"/>
        <v>0</v>
      </c>
      <c r="AC135" s="110">
        <f t="shared" si="191"/>
        <v>320</v>
      </c>
      <c r="AD135" s="110">
        <f t="shared" si="192"/>
        <v>360</v>
      </c>
    </row>
    <row r="136" spans="1:30" s="112" customFormat="1" ht="22.5">
      <c r="A136" s="103"/>
      <c r="B136" s="103" t="s">
        <v>41</v>
      </c>
      <c r="C136" s="103" t="s">
        <v>137</v>
      </c>
      <c r="D136" s="157" t="s">
        <v>28</v>
      </c>
      <c r="E136" s="104">
        <v>4700028941182</v>
      </c>
      <c r="F136" s="104" t="s">
        <v>235</v>
      </c>
      <c r="G136" s="104" t="s">
        <v>241</v>
      </c>
      <c r="H136" s="104">
        <v>2008191900</v>
      </c>
      <c r="I136" s="104" t="s">
        <v>186</v>
      </c>
      <c r="J136" s="105" t="s">
        <v>158</v>
      </c>
      <c r="K136" s="103">
        <v>0.5</v>
      </c>
      <c r="L136" s="103">
        <v>20</v>
      </c>
      <c r="M136" s="103">
        <f t="shared" si="186"/>
        <v>10.7</v>
      </c>
      <c r="N136" s="103">
        <v>40</v>
      </c>
      <c r="O136" s="103">
        <f t="shared" si="187"/>
        <v>10</v>
      </c>
      <c r="P136" s="103">
        <v>410</v>
      </c>
      <c r="Q136" s="103">
        <v>280</v>
      </c>
      <c r="R136" s="103">
        <v>290</v>
      </c>
      <c r="S136" s="158">
        <v>160</v>
      </c>
      <c r="T136" s="106"/>
      <c r="U136" s="107">
        <f t="shared" si="188"/>
        <v>3200</v>
      </c>
      <c r="V136" s="108"/>
      <c r="W136" s="109">
        <f t="shared" si="189"/>
        <v>0</v>
      </c>
      <c r="X136" s="110">
        <f t="shared" si="182"/>
        <v>0</v>
      </c>
      <c r="Y136" s="110">
        <f t="shared" si="190"/>
        <v>0</v>
      </c>
      <c r="Z136" s="110">
        <f t="shared" si="183"/>
        <v>0</v>
      </c>
      <c r="AA136" s="110">
        <f t="shared" si="184"/>
        <v>0</v>
      </c>
      <c r="AB136" s="111">
        <f t="shared" si="185"/>
        <v>0</v>
      </c>
      <c r="AC136" s="110">
        <f t="shared" si="191"/>
        <v>320</v>
      </c>
      <c r="AD136" s="110">
        <f t="shared" si="192"/>
        <v>360</v>
      </c>
    </row>
    <row r="137" spans="1:30" s="112" customFormat="1" ht="22.5">
      <c r="A137" s="103"/>
      <c r="B137" s="103" t="s">
        <v>41</v>
      </c>
      <c r="C137" s="103" t="s">
        <v>137</v>
      </c>
      <c r="D137" s="157" t="s">
        <v>28</v>
      </c>
      <c r="E137" s="104">
        <v>4700028941205</v>
      </c>
      <c r="F137" s="104" t="s">
        <v>235</v>
      </c>
      <c r="G137" s="104" t="s">
        <v>242</v>
      </c>
      <c r="H137" s="104">
        <v>2008191900</v>
      </c>
      <c r="I137" s="104" t="s">
        <v>186</v>
      </c>
      <c r="J137" s="105" t="s">
        <v>159</v>
      </c>
      <c r="K137" s="103">
        <v>0.5</v>
      </c>
      <c r="L137" s="103">
        <v>20</v>
      </c>
      <c r="M137" s="103">
        <f t="shared" si="186"/>
        <v>10.7</v>
      </c>
      <c r="N137" s="103">
        <v>40</v>
      </c>
      <c r="O137" s="103">
        <f t="shared" si="187"/>
        <v>10</v>
      </c>
      <c r="P137" s="103">
        <v>410</v>
      </c>
      <c r="Q137" s="103">
        <v>280</v>
      </c>
      <c r="R137" s="103">
        <v>290</v>
      </c>
      <c r="S137" s="158">
        <v>160</v>
      </c>
      <c r="T137" s="106"/>
      <c r="U137" s="107">
        <f t="shared" si="188"/>
        <v>3200</v>
      </c>
      <c r="V137" s="108"/>
      <c r="W137" s="109">
        <f t="shared" si="189"/>
        <v>0</v>
      </c>
      <c r="X137" s="110">
        <f t="shared" si="182"/>
        <v>0</v>
      </c>
      <c r="Y137" s="110">
        <f t="shared" si="190"/>
        <v>0</v>
      </c>
      <c r="Z137" s="110">
        <f t="shared" si="183"/>
        <v>0</v>
      </c>
      <c r="AA137" s="110">
        <f t="shared" si="184"/>
        <v>0</v>
      </c>
      <c r="AB137" s="111">
        <f t="shared" si="185"/>
        <v>0</v>
      </c>
      <c r="AC137" s="110">
        <f t="shared" si="191"/>
        <v>320</v>
      </c>
      <c r="AD137" s="110">
        <f t="shared" si="192"/>
        <v>360</v>
      </c>
    </row>
    <row r="138" spans="1:30" s="112" customFormat="1" ht="22.5">
      <c r="A138" s="103"/>
      <c r="B138" s="103" t="s">
        <v>41</v>
      </c>
      <c r="C138" s="103" t="s">
        <v>137</v>
      </c>
      <c r="D138" s="157" t="s">
        <v>28</v>
      </c>
      <c r="E138" s="104">
        <v>4700028941212</v>
      </c>
      <c r="F138" s="104" t="s">
        <v>235</v>
      </c>
      <c r="G138" s="104" t="s">
        <v>243</v>
      </c>
      <c r="H138" s="104">
        <v>2008191900</v>
      </c>
      <c r="I138" s="104" t="s">
        <v>186</v>
      </c>
      <c r="J138" s="105" t="s">
        <v>160</v>
      </c>
      <c r="K138" s="103">
        <v>0.5</v>
      </c>
      <c r="L138" s="103">
        <v>20</v>
      </c>
      <c r="M138" s="103">
        <f t="shared" si="186"/>
        <v>10.7</v>
      </c>
      <c r="N138" s="103">
        <v>40</v>
      </c>
      <c r="O138" s="103">
        <f t="shared" si="187"/>
        <v>10</v>
      </c>
      <c r="P138" s="103">
        <v>410</v>
      </c>
      <c r="Q138" s="103">
        <v>280</v>
      </c>
      <c r="R138" s="103">
        <v>290</v>
      </c>
      <c r="S138" s="158">
        <v>160</v>
      </c>
      <c r="T138" s="106"/>
      <c r="U138" s="107">
        <f t="shared" si="188"/>
        <v>3200</v>
      </c>
      <c r="V138" s="108"/>
      <c r="W138" s="109">
        <f t="shared" si="189"/>
        <v>0</v>
      </c>
      <c r="X138" s="110">
        <f t="shared" si="182"/>
        <v>0</v>
      </c>
      <c r="Y138" s="110">
        <f t="shared" si="190"/>
        <v>0</v>
      </c>
      <c r="Z138" s="110">
        <f t="shared" si="183"/>
        <v>0</v>
      </c>
      <c r="AA138" s="110">
        <f t="shared" si="184"/>
        <v>0</v>
      </c>
      <c r="AB138" s="111">
        <f t="shared" si="185"/>
        <v>0</v>
      </c>
      <c r="AC138" s="110">
        <f t="shared" si="191"/>
        <v>320</v>
      </c>
      <c r="AD138" s="110">
        <f t="shared" si="192"/>
        <v>360</v>
      </c>
    </row>
    <row r="139" spans="1:30" s="112" customFormat="1" ht="22.5">
      <c r="A139" s="103"/>
      <c r="B139" s="103" t="s">
        <v>41</v>
      </c>
      <c r="C139" s="103" t="s">
        <v>137</v>
      </c>
      <c r="D139" s="157" t="s">
        <v>28</v>
      </c>
      <c r="E139" s="104">
        <v>4700028941229</v>
      </c>
      <c r="F139" s="104" t="s">
        <v>235</v>
      </c>
      <c r="G139" s="104" t="s">
        <v>244</v>
      </c>
      <c r="H139" s="104">
        <v>2008191900</v>
      </c>
      <c r="I139" s="104" t="s">
        <v>186</v>
      </c>
      <c r="J139" s="105" t="s">
        <v>138</v>
      </c>
      <c r="K139" s="103">
        <v>0.5</v>
      </c>
      <c r="L139" s="103">
        <v>20</v>
      </c>
      <c r="M139" s="103">
        <f t="shared" si="186"/>
        <v>10.7</v>
      </c>
      <c r="N139" s="103">
        <v>40</v>
      </c>
      <c r="O139" s="103">
        <f t="shared" si="187"/>
        <v>10</v>
      </c>
      <c r="P139" s="103">
        <v>410</v>
      </c>
      <c r="Q139" s="103">
        <v>280</v>
      </c>
      <c r="R139" s="103">
        <v>290</v>
      </c>
      <c r="S139" s="158">
        <v>160</v>
      </c>
      <c r="T139" s="106"/>
      <c r="U139" s="107">
        <f t="shared" si="188"/>
        <v>3200</v>
      </c>
      <c r="V139" s="108"/>
      <c r="W139" s="109">
        <f t="shared" si="189"/>
        <v>0</v>
      </c>
      <c r="X139" s="110">
        <f t="shared" si="182"/>
        <v>0</v>
      </c>
      <c r="Y139" s="110">
        <f t="shared" si="190"/>
        <v>0</v>
      </c>
      <c r="Z139" s="110">
        <f t="shared" si="183"/>
        <v>0</v>
      </c>
      <c r="AA139" s="110">
        <f t="shared" si="184"/>
        <v>0</v>
      </c>
      <c r="AB139" s="111">
        <f t="shared" si="185"/>
        <v>0</v>
      </c>
      <c r="AC139" s="110">
        <f t="shared" si="191"/>
        <v>320</v>
      </c>
      <c r="AD139" s="110">
        <f t="shared" si="192"/>
        <v>360</v>
      </c>
    </row>
    <row r="140" spans="1:30" ht="12" thickBot="1">
      <c r="A140" s="173"/>
      <c r="B140" s="173"/>
      <c r="C140" s="173"/>
      <c r="D140" s="173"/>
      <c r="E140" s="173"/>
      <c r="F140" s="173"/>
      <c r="G140" s="173"/>
      <c r="H140" s="173"/>
      <c r="I140" s="173"/>
      <c r="J140" s="173"/>
      <c r="K140" s="146"/>
      <c r="L140" s="146"/>
      <c r="M140" s="146"/>
      <c r="N140" s="146"/>
      <c r="O140" s="146"/>
      <c r="P140" s="146"/>
      <c r="Q140" s="146"/>
      <c r="R140" s="146"/>
      <c r="S140" s="146"/>
      <c r="T140" s="147"/>
      <c r="U140" s="148"/>
      <c r="V140" s="172">
        <f t="shared" ref="V140:AD140" si="193">SUM(V133:V139)</f>
        <v>0</v>
      </c>
      <c r="W140" s="154">
        <f t="shared" si="193"/>
        <v>0</v>
      </c>
      <c r="X140" s="155">
        <f t="shared" si="193"/>
        <v>0</v>
      </c>
      <c r="Y140" s="155">
        <f t="shared" si="193"/>
        <v>0</v>
      </c>
      <c r="Z140" s="155">
        <f t="shared" si="193"/>
        <v>0</v>
      </c>
      <c r="AA140" s="155">
        <f t="shared" si="193"/>
        <v>0</v>
      </c>
      <c r="AB140" s="156">
        <f t="shared" si="193"/>
        <v>0</v>
      </c>
      <c r="AC140" s="155">
        <f t="shared" si="193"/>
        <v>2240</v>
      </c>
      <c r="AD140" s="155">
        <f t="shared" si="193"/>
        <v>2520</v>
      </c>
    </row>
    <row r="141" spans="1:30" s="112" customFormat="1" ht="8.25" customHeight="1">
      <c r="A141" s="127"/>
      <c r="B141" s="127"/>
      <c r="C141" s="127"/>
      <c r="D141" s="163"/>
      <c r="E141" s="128"/>
      <c r="F141" s="128"/>
      <c r="G141" s="128"/>
      <c r="H141" s="128"/>
      <c r="I141" s="128"/>
      <c r="J141" s="129"/>
      <c r="K141" s="127"/>
      <c r="L141" s="127"/>
      <c r="M141" s="127"/>
      <c r="N141" s="127"/>
      <c r="O141" s="127"/>
      <c r="P141" s="127"/>
      <c r="Q141" s="127"/>
      <c r="R141" s="127"/>
      <c r="S141" s="164"/>
      <c r="T141" s="130"/>
      <c r="U141" s="131"/>
      <c r="V141" s="127"/>
      <c r="W141" s="132"/>
      <c r="X141" s="132"/>
      <c r="Y141" s="132"/>
      <c r="Z141" s="132"/>
      <c r="AA141" s="132"/>
      <c r="AB141" s="133"/>
      <c r="AC141" s="132"/>
      <c r="AD141" s="132"/>
    </row>
    <row r="142" spans="1:30" ht="12" thickBot="1">
      <c r="A142" s="174" t="s">
        <v>161</v>
      </c>
      <c r="B142" s="174"/>
      <c r="C142" s="174"/>
      <c r="D142" s="174"/>
      <c r="E142" s="174"/>
      <c r="F142" s="174"/>
      <c r="G142" s="174"/>
      <c r="H142" s="174"/>
      <c r="I142" s="174"/>
      <c r="J142" s="174"/>
      <c r="K142" s="165"/>
      <c r="L142" s="165"/>
      <c r="M142" s="165"/>
      <c r="N142" s="165"/>
      <c r="O142" s="165"/>
      <c r="P142" s="165"/>
      <c r="Q142" s="165"/>
      <c r="R142" s="165"/>
      <c r="S142" s="165"/>
      <c r="T142" s="166"/>
      <c r="U142" s="167"/>
      <c r="V142" s="168">
        <f t="shared" ref="V142:AD142" si="194">SUM(V134:V140)</f>
        <v>0</v>
      </c>
      <c r="W142" s="169">
        <f t="shared" si="194"/>
        <v>0</v>
      </c>
      <c r="X142" s="170">
        <f t="shared" si="194"/>
        <v>0</v>
      </c>
      <c r="Y142" s="170">
        <f t="shared" si="194"/>
        <v>0</v>
      </c>
      <c r="Z142" s="170">
        <f t="shared" si="194"/>
        <v>0</v>
      </c>
      <c r="AA142" s="170">
        <f t="shared" si="194"/>
        <v>0</v>
      </c>
      <c r="AB142" s="171">
        <f t="shared" si="194"/>
        <v>0</v>
      </c>
      <c r="AC142" s="170">
        <f t="shared" si="194"/>
        <v>4160</v>
      </c>
      <c r="AD142" s="170">
        <f t="shared" si="194"/>
        <v>4680</v>
      </c>
    </row>
    <row r="143" spans="1:30" ht="22.5">
      <c r="A143" s="92"/>
      <c r="B143" s="92" t="s">
        <v>25</v>
      </c>
      <c r="C143" s="92" t="s">
        <v>137</v>
      </c>
      <c r="D143" s="151" t="s">
        <v>28</v>
      </c>
      <c r="E143" s="159">
        <v>4700028941519</v>
      </c>
      <c r="F143" s="93" t="s">
        <v>235</v>
      </c>
      <c r="G143" s="93" t="s">
        <v>238</v>
      </c>
      <c r="H143" s="93">
        <v>2008191900</v>
      </c>
      <c r="I143" s="93" t="s">
        <v>186</v>
      </c>
      <c r="J143" s="94" t="s">
        <v>165</v>
      </c>
      <c r="K143" s="95">
        <v>20</v>
      </c>
      <c r="L143" s="95"/>
      <c r="M143" s="92">
        <f>K143+0.1</f>
        <v>20.100000000000001</v>
      </c>
      <c r="N143" s="92">
        <v>20</v>
      </c>
      <c r="O143" s="92">
        <v>20</v>
      </c>
      <c r="P143" s="92">
        <v>1100</v>
      </c>
      <c r="Q143" s="92">
        <v>550</v>
      </c>
      <c r="R143" s="92">
        <v>150</v>
      </c>
      <c r="S143" s="152">
        <f>420*20</f>
        <v>8400</v>
      </c>
      <c r="T143" s="96"/>
      <c r="U143" s="97">
        <f>S143*(1-T143)</f>
        <v>8400</v>
      </c>
      <c r="V143" s="98"/>
      <c r="W143" s="99">
        <f>V143*S143</f>
        <v>0</v>
      </c>
      <c r="X143" s="100">
        <f>V143*U143</f>
        <v>0</v>
      </c>
      <c r="Y143" s="100">
        <f>V143*O143</f>
        <v>0</v>
      </c>
      <c r="Z143" s="100">
        <f>V143/N143</f>
        <v>0</v>
      </c>
      <c r="AA143" s="101">
        <f t="shared" ref="AA143:AA144" si="195">V143*M143</f>
        <v>0</v>
      </c>
      <c r="AB143" s="102">
        <f>V143*((P143*Q143*R143/1000000000))</f>
        <v>0</v>
      </c>
      <c r="AC143" s="100">
        <f>S143/K143</f>
        <v>420</v>
      </c>
      <c r="AD143" s="100">
        <f>AC143+40</f>
        <v>460</v>
      </c>
    </row>
    <row r="144" spans="1:30" ht="22.5">
      <c r="A144" s="92"/>
      <c r="B144" s="92" t="s">
        <v>25</v>
      </c>
      <c r="C144" s="92" t="s">
        <v>137</v>
      </c>
      <c r="D144" s="151" t="s">
        <v>28</v>
      </c>
      <c r="E144" s="159">
        <v>4700028941502</v>
      </c>
      <c r="F144" s="93" t="s">
        <v>235</v>
      </c>
      <c r="G144" s="93" t="s">
        <v>238</v>
      </c>
      <c r="H144" s="93">
        <v>2008191900</v>
      </c>
      <c r="I144" s="93" t="s">
        <v>186</v>
      </c>
      <c r="J144" s="23" t="s">
        <v>166</v>
      </c>
      <c r="K144" s="95">
        <v>20</v>
      </c>
      <c r="L144" s="95"/>
      <c r="M144" s="92">
        <f t="shared" ref="M144" si="196">K144+0.1</f>
        <v>20.100000000000001</v>
      </c>
      <c r="N144" s="92">
        <v>20</v>
      </c>
      <c r="O144" s="92">
        <v>20</v>
      </c>
      <c r="P144" s="92">
        <v>1100</v>
      </c>
      <c r="Q144" s="92">
        <v>550</v>
      </c>
      <c r="R144" s="92">
        <v>150</v>
      </c>
      <c r="S144" s="152">
        <f t="shared" ref="S144" si="197">420*20</f>
        <v>8400</v>
      </c>
      <c r="T144" s="96"/>
      <c r="U144" s="97">
        <f t="shared" ref="U144" si="198">S144*(1-T144)</f>
        <v>8400</v>
      </c>
      <c r="V144" s="98"/>
      <c r="W144" s="99">
        <f t="shared" ref="W144" si="199">V144*S144</f>
        <v>0</v>
      </c>
      <c r="X144" s="100">
        <f t="shared" ref="X144" si="200">V144*U144</f>
        <v>0</v>
      </c>
      <c r="Y144" s="100">
        <f t="shared" ref="Y144" si="201">V144*O144</f>
        <v>0</v>
      </c>
      <c r="Z144" s="100">
        <f t="shared" ref="Z144" si="202">V144/N144</f>
        <v>0</v>
      </c>
      <c r="AA144" s="101">
        <f t="shared" si="195"/>
        <v>0</v>
      </c>
      <c r="AB144" s="102">
        <f t="shared" ref="AB144" si="203">V144*((P144*Q144*R144/1000000000))</f>
        <v>0</v>
      </c>
      <c r="AC144" s="100">
        <f t="shared" ref="AC144" si="204">S144/K144</f>
        <v>420</v>
      </c>
      <c r="AD144" s="100">
        <f t="shared" ref="AD144" si="205">AC144+40</f>
        <v>460</v>
      </c>
    </row>
    <row r="145" spans="1:30">
      <c r="A145" s="173" t="s">
        <v>256</v>
      </c>
      <c r="B145" s="173"/>
      <c r="C145" s="173"/>
      <c r="D145" s="173"/>
      <c r="E145" s="173"/>
      <c r="F145" s="173"/>
      <c r="G145" s="173"/>
      <c r="H145" s="173"/>
      <c r="I145" s="173"/>
      <c r="J145" s="173"/>
      <c r="K145" s="146"/>
      <c r="L145" s="146"/>
      <c r="M145" s="146"/>
      <c r="N145" s="146"/>
      <c r="O145" s="146"/>
      <c r="P145" s="146"/>
      <c r="Q145" s="146"/>
      <c r="R145" s="146"/>
      <c r="S145" s="146"/>
      <c r="T145" s="147"/>
      <c r="U145" s="148"/>
      <c r="V145" s="153">
        <f t="shared" ref="V145:AD145" si="206">SUM(V143:V144)</f>
        <v>0</v>
      </c>
      <c r="W145" s="154">
        <f t="shared" si="206"/>
        <v>0</v>
      </c>
      <c r="X145" s="155">
        <f t="shared" si="206"/>
        <v>0</v>
      </c>
      <c r="Y145" s="155">
        <f t="shared" si="206"/>
        <v>0</v>
      </c>
      <c r="Z145" s="155">
        <f t="shared" si="206"/>
        <v>0</v>
      </c>
      <c r="AA145" s="155">
        <f t="shared" si="206"/>
        <v>0</v>
      </c>
      <c r="AB145" s="156">
        <f t="shared" si="206"/>
        <v>0</v>
      </c>
      <c r="AC145" s="155">
        <f t="shared" si="206"/>
        <v>840</v>
      </c>
      <c r="AD145" s="155">
        <f t="shared" si="206"/>
        <v>920</v>
      </c>
    </row>
    <row r="146" spans="1:30" s="112" customFormat="1" ht="22.5">
      <c r="A146" s="103"/>
      <c r="B146" s="103" t="s">
        <v>25</v>
      </c>
      <c r="C146" s="103" t="s">
        <v>137</v>
      </c>
      <c r="D146" s="157" t="s">
        <v>28</v>
      </c>
      <c r="E146" s="104">
        <v>4700028941496</v>
      </c>
      <c r="F146" s="104" t="s">
        <v>235</v>
      </c>
      <c r="G146" s="104" t="s">
        <v>244</v>
      </c>
      <c r="H146" s="104">
        <v>2008191900</v>
      </c>
      <c r="I146" s="104" t="s">
        <v>186</v>
      </c>
      <c r="J146" s="105" t="s">
        <v>232</v>
      </c>
      <c r="K146" s="103">
        <v>14</v>
      </c>
      <c r="L146" s="103"/>
      <c r="M146" s="103">
        <f>K146+0.7</f>
        <v>14.7</v>
      </c>
      <c r="N146" s="103">
        <v>40</v>
      </c>
      <c r="O146" s="103">
        <v>14</v>
      </c>
      <c r="P146" s="103">
        <v>410</v>
      </c>
      <c r="Q146" s="103">
        <v>280</v>
      </c>
      <c r="R146" s="103">
        <v>290</v>
      </c>
      <c r="S146" s="158">
        <f>430*K146</f>
        <v>6020</v>
      </c>
      <c r="T146" s="106"/>
      <c r="U146" s="107">
        <f>S146*(1-T146)</f>
        <v>6020</v>
      </c>
      <c r="V146" s="108"/>
      <c r="W146" s="109">
        <f>V146*S146</f>
        <v>0</v>
      </c>
      <c r="X146" s="110">
        <f>W146</f>
        <v>0</v>
      </c>
      <c r="Y146" s="110">
        <f>V146*O146</f>
        <v>0</v>
      </c>
      <c r="Z146" s="110">
        <f>V146/N146</f>
        <v>0</v>
      </c>
      <c r="AA146" s="110">
        <f>V146*M146</f>
        <v>0</v>
      </c>
      <c r="AB146" s="111">
        <f>V146*((P146*Q146*R146/1000000000))</f>
        <v>0</v>
      </c>
      <c r="AC146" s="110">
        <f>S146/K146</f>
        <v>430</v>
      </c>
      <c r="AD146" s="110">
        <f>AC146+40</f>
        <v>470</v>
      </c>
    </row>
    <row r="147" spans="1:30" s="112" customFormat="1" ht="22.5">
      <c r="A147" s="103"/>
      <c r="B147" s="103" t="s">
        <v>25</v>
      </c>
      <c r="C147" s="103" t="s">
        <v>137</v>
      </c>
      <c r="D147" s="157" t="s">
        <v>28</v>
      </c>
      <c r="E147" s="104">
        <v>4700028941489</v>
      </c>
      <c r="F147" s="104" t="s">
        <v>235</v>
      </c>
      <c r="G147" s="104" t="s">
        <v>244</v>
      </c>
      <c r="H147" s="104">
        <v>2008191900</v>
      </c>
      <c r="I147" s="104" t="s">
        <v>186</v>
      </c>
      <c r="J147" s="105" t="s">
        <v>233</v>
      </c>
      <c r="K147" s="103">
        <v>14</v>
      </c>
      <c r="L147" s="103"/>
      <c r="M147" s="103">
        <f t="shared" ref="M147" si="207">K147+0.7</f>
        <v>14.7</v>
      </c>
      <c r="N147" s="103">
        <v>40</v>
      </c>
      <c r="O147" s="103">
        <v>14</v>
      </c>
      <c r="P147" s="103">
        <v>410</v>
      </c>
      <c r="Q147" s="103">
        <v>280</v>
      </c>
      <c r="R147" s="103">
        <v>290</v>
      </c>
      <c r="S147" s="158">
        <f>430*K147</f>
        <v>6020</v>
      </c>
      <c r="T147" s="106"/>
      <c r="U147" s="107">
        <f t="shared" ref="U147" si="208">S147*(1-T147)</f>
        <v>6020</v>
      </c>
      <c r="V147" s="108"/>
      <c r="W147" s="109">
        <f t="shared" ref="W147" si="209">V147*S147</f>
        <v>0</v>
      </c>
      <c r="X147" s="110">
        <f t="shared" ref="X147" si="210">W147</f>
        <v>0</v>
      </c>
      <c r="Y147" s="110">
        <f t="shared" ref="Y147" si="211">V147*O147</f>
        <v>0</v>
      </c>
      <c r="Z147" s="110">
        <f t="shared" ref="Z147" si="212">V147/N147</f>
        <v>0</v>
      </c>
      <c r="AA147" s="110">
        <f t="shared" ref="AA147" si="213">V147*M147</f>
        <v>0</v>
      </c>
      <c r="AB147" s="111">
        <f t="shared" ref="AB147" si="214">V147*((P147*Q147*R147/1000000000))</f>
        <v>0</v>
      </c>
      <c r="AC147" s="110">
        <f t="shared" ref="AC147" si="215">S147/K147</f>
        <v>430</v>
      </c>
      <c r="AD147" s="110">
        <f t="shared" ref="AD147" si="216">AC147+40</f>
        <v>470</v>
      </c>
    </row>
    <row r="148" spans="1:30">
      <c r="A148" s="173" t="s">
        <v>163</v>
      </c>
      <c r="B148" s="173"/>
      <c r="C148" s="173"/>
      <c r="D148" s="173"/>
      <c r="E148" s="173"/>
      <c r="F148" s="173"/>
      <c r="G148" s="173"/>
      <c r="H148" s="173"/>
      <c r="I148" s="173"/>
      <c r="J148" s="173"/>
      <c r="K148" s="146"/>
      <c r="L148" s="146"/>
      <c r="M148" s="146"/>
      <c r="N148" s="146"/>
      <c r="O148" s="146"/>
      <c r="P148" s="146"/>
      <c r="Q148" s="146"/>
      <c r="R148" s="146"/>
      <c r="S148" s="146"/>
      <c r="T148" s="147"/>
      <c r="U148" s="148"/>
      <c r="V148" s="153">
        <f t="shared" ref="V148:AD148" si="217">SUM(V146:V147)</f>
        <v>0</v>
      </c>
      <c r="W148" s="154">
        <f t="shared" si="217"/>
        <v>0</v>
      </c>
      <c r="X148" s="155">
        <f t="shared" si="217"/>
        <v>0</v>
      </c>
      <c r="Y148" s="155">
        <f t="shared" si="217"/>
        <v>0</v>
      </c>
      <c r="Z148" s="155">
        <f t="shared" si="217"/>
        <v>0</v>
      </c>
      <c r="AA148" s="155">
        <f t="shared" si="217"/>
        <v>0</v>
      </c>
      <c r="AB148" s="156">
        <f t="shared" si="217"/>
        <v>0</v>
      </c>
      <c r="AC148" s="155">
        <f t="shared" si="217"/>
        <v>860</v>
      </c>
      <c r="AD148" s="155">
        <f t="shared" si="217"/>
        <v>940</v>
      </c>
    </row>
    <row r="149" spans="1:30" s="112" customFormat="1" ht="22.5">
      <c r="A149" s="113"/>
      <c r="B149" s="113" t="s">
        <v>41</v>
      </c>
      <c r="C149" s="92" t="s">
        <v>137</v>
      </c>
      <c r="D149" s="151" t="s">
        <v>28</v>
      </c>
      <c r="E149" s="159">
        <v>4700028941465</v>
      </c>
      <c r="F149" s="93" t="s">
        <v>235</v>
      </c>
      <c r="G149" s="93" t="s">
        <v>238</v>
      </c>
      <c r="H149" s="93">
        <v>2008191900</v>
      </c>
      <c r="I149" s="93" t="s">
        <v>186</v>
      </c>
      <c r="J149" s="94" t="s">
        <v>167</v>
      </c>
      <c r="K149" s="113">
        <v>1</v>
      </c>
      <c r="L149" s="113">
        <v>12</v>
      </c>
      <c r="M149" s="113">
        <f>L149+0.7</f>
        <v>12.7</v>
      </c>
      <c r="N149" s="113">
        <v>40</v>
      </c>
      <c r="O149" s="113">
        <f>L149*K149</f>
        <v>12</v>
      </c>
      <c r="P149" s="113">
        <v>410</v>
      </c>
      <c r="Q149" s="113">
        <v>280</v>
      </c>
      <c r="R149" s="92">
        <v>290</v>
      </c>
      <c r="S149" s="160">
        <v>440</v>
      </c>
      <c r="T149" s="114"/>
      <c r="U149" s="115">
        <f>(S149*L149)*(1-T149)</f>
        <v>5280</v>
      </c>
      <c r="V149" s="116"/>
      <c r="W149" s="117">
        <f>V149*U149</f>
        <v>0</v>
      </c>
      <c r="X149" s="118">
        <f t="shared" ref="X149:X150" si="218">V149*U149</f>
        <v>0</v>
      </c>
      <c r="Y149" s="118">
        <f t="shared" ref="Y149:Y150" si="219">V149*O149</f>
        <v>0</v>
      </c>
      <c r="Z149" s="118">
        <f t="shared" ref="Z149:Z150" si="220">V149/N149</f>
        <v>0</v>
      </c>
      <c r="AA149" s="118">
        <f t="shared" ref="AA149:AA150" si="221">V149*M149</f>
        <v>0</v>
      </c>
      <c r="AB149" s="119">
        <f t="shared" ref="AB149:AB150" si="222">V149*((P149*Q149*R149/1000000000))</f>
        <v>0</v>
      </c>
      <c r="AC149" s="100">
        <f>S149/K149</f>
        <v>440</v>
      </c>
      <c r="AD149" s="100">
        <f>AC149+40</f>
        <v>480</v>
      </c>
    </row>
    <row r="150" spans="1:30" s="112" customFormat="1" ht="22.5">
      <c r="A150" s="113"/>
      <c r="B150" s="113" t="s">
        <v>41</v>
      </c>
      <c r="C150" s="92" t="s">
        <v>137</v>
      </c>
      <c r="D150" s="151" t="s">
        <v>28</v>
      </c>
      <c r="E150" s="159">
        <v>4700028941472</v>
      </c>
      <c r="F150" s="93" t="s">
        <v>235</v>
      </c>
      <c r="G150" s="93" t="s">
        <v>238</v>
      </c>
      <c r="H150" s="93">
        <v>2008191900</v>
      </c>
      <c r="I150" s="93" t="s">
        <v>186</v>
      </c>
      <c r="J150" s="23" t="s">
        <v>168</v>
      </c>
      <c r="K150" s="113">
        <v>1</v>
      </c>
      <c r="L150" s="113">
        <v>12</v>
      </c>
      <c r="M150" s="113">
        <f t="shared" ref="M150" si="223">L150+0.7</f>
        <v>12.7</v>
      </c>
      <c r="N150" s="113">
        <v>40</v>
      </c>
      <c r="O150" s="113">
        <f t="shared" ref="O150" si="224">L150*K150</f>
        <v>12</v>
      </c>
      <c r="P150" s="113">
        <v>410</v>
      </c>
      <c r="Q150" s="113">
        <v>280</v>
      </c>
      <c r="R150" s="92">
        <v>290</v>
      </c>
      <c r="S150" s="160">
        <v>440</v>
      </c>
      <c r="T150" s="114"/>
      <c r="U150" s="115">
        <f t="shared" ref="U150" si="225">(S150*L150)*(1-T150)</f>
        <v>5280</v>
      </c>
      <c r="V150" s="116"/>
      <c r="W150" s="117">
        <f t="shared" ref="W150" si="226">V150*U150</f>
        <v>0</v>
      </c>
      <c r="X150" s="118">
        <f t="shared" si="218"/>
        <v>0</v>
      </c>
      <c r="Y150" s="118">
        <f t="shared" si="219"/>
        <v>0</v>
      </c>
      <c r="Z150" s="118">
        <f t="shared" si="220"/>
        <v>0</v>
      </c>
      <c r="AA150" s="118">
        <f t="shared" si="221"/>
        <v>0</v>
      </c>
      <c r="AB150" s="119">
        <f t="shared" si="222"/>
        <v>0</v>
      </c>
      <c r="AC150" s="100">
        <f t="shared" ref="AC150" si="227">S150/K150</f>
        <v>440</v>
      </c>
      <c r="AD150" s="100">
        <f t="shared" ref="AD150" si="228">AC150+40</f>
        <v>480</v>
      </c>
    </row>
    <row r="151" spans="1:30">
      <c r="A151" s="173" t="s">
        <v>164</v>
      </c>
      <c r="B151" s="173"/>
      <c r="C151" s="173"/>
      <c r="D151" s="173"/>
      <c r="E151" s="173"/>
      <c r="F151" s="173"/>
      <c r="G151" s="173"/>
      <c r="H151" s="173"/>
      <c r="I151" s="173"/>
      <c r="J151" s="173"/>
      <c r="K151" s="146"/>
      <c r="L151" s="146"/>
      <c r="M151" s="146"/>
      <c r="N151" s="146"/>
      <c r="O151" s="146"/>
      <c r="P151" s="146"/>
      <c r="Q151" s="146"/>
      <c r="R151" s="146"/>
      <c r="S151" s="146"/>
      <c r="T151" s="147"/>
      <c r="U151" s="148"/>
      <c r="V151" s="153">
        <f t="shared" ref="V151:AD151" si="229">SUM(V149:V150)</f>
        <v>0</v>
      </c>
      <c r="W151" s="154">
        <f t="shared" si="229"/>
        <v>0</v>
      </c>
      <c r="X151" s="155">
        <f t="shared" si="229"/>
        <v>0</v>
      </c>
      <c r="Y151" s="155">
        <f t="shared" si="229"/>
        <v>0</v>
      </c>
      <c r="Z151" s="155">
        <f t="shared" si="229"/>
        <v>0</v>
      </c>
      <c r="AA151" s="155">
        <f t="shared" si="229"/>
        <v>0</v>
      </c>
      <c r="AB151" s="156">
        <f t="shared" si="229"/>
        <v>0</v>
      </c>
      <c r="AC151" s="155">
        <f t="shared" si="229"/>
        <v>880</v>
      </c>
      <c r="AD151" s="155">
        <f t="shared" si="229"/>
        <v>960</v>
      </c>
    </row>
    <row r="152" spans="1:30" s="112" customFormat="1" ht="22.5">
      <c r="A152" s="103"/>
      <c r="B152" s="103" t="s">
        <v>41</v>
      </c>
      <c r="C152" s="103" t="s">
        <v>137</v>
      </c>
      <c r="D152" s="157" t="s">
        <v>28</v>
      </c>
      <c r="E152" s="104" t="s">
        <v>249</v>
      </c>
      <c r="F152" s="104" t="s">
        <v>235</v>
      </c>
      <c r="G152" s="104" t="s">
        <v>244</v>
      </c>
      <c r="H152" s="104">
        <v>2008191900</v>
      </c>
      <c r="I152" s="104" t="s">
        <v>186</v>
      </c>
      <c r="J152" s="105" t="s">
        <v>169</v>
      </c>
      <c r="K152" s="103">
        <v>0.5</v>
      </c>
      <c r="L152" s="103">
        <v>20</v>
      </c>
      <c r="M152" s="103">
        <f>K152*L152+0.7</f>
        <v>10.7</v>
      </c>
      <c r="N152" s="103">
        <v>40</v>
      </c>
      <c r="O152" s="103">
        <f>L152*K152</f>
        <v>10</v>
      </c>
      <c r="P152" s="103">
        <v>410</v>
      </c>
      <c r="Q152" s="103">
        <v>280</v>
      </c>
      <c r="R152" s="103">
        <v>290</v>
      </c>
      <c r="S152" s="158">
        <v>230</v>
      </c>
      <c r="T152" s="106"/>
      <c r="U152" s="107">
        <f>(S152*L152)*(1-T152)</f>
        <v>4600</v>
      </c>
      <c r="V152" s="108"/>
      <c r="W152" s="109">
        <f>V152*U152</f>
        <v>0</v>
      </c>
      <c r="X152" s="110">
        <f t="shared" ref="X152:X153" si="230">V152*U152</f>
        <v>0</v>
      </c>
      <c r="Y152" s="110">
        <f>V152*O152</f>
        <v>0</v>
      </c>
      <c r="Z152" s="110">
        <f t="shared" ref="Z152:Z153" si="231">V152/N152</f>
        <v>0</v>
      </c>
      <c r="AA152" s="110">
        <f t="shared" ref="AA152:AA153" si="232">V152*M152</f>
        <v>0</v>
      </c>
      <c r="AB152" s="111">
        <f t="shared" ref="AB152:AB153" si="233">V152*((P152*Q152*R152/1000000000))</f>
        <v>0</v>
      </c>
      <c r="AC152" s="110">
        <f>S152/K152</f>
        <v>460</v>
      </c>
      <c r="AD152" s="110">
        <f>AC152+40</f>
        <v>500</v>
      </c>
    </row>
    <row r="153" spans="1:30" s="112" customFormat="1" ht="22.5">
      <c r="A153" s="103"/>
      <c r="B153" s="103" t="s">
        <v>41</v>
      </c>
      <c r="C153" s="103" t="s">
        <v>137</v>
      </c>
      <c r="D153" s="157" t="s">
        <v>28</v>
      </c>
      <c r="E153" s="104" t="s">
        <v>250</v>
      </c>
      <c r="F153" s="104" t="s">
        <v>235</v>
      </c>
      <c r="G153" s="104" t="s">
        <v>244</v>
      </c>
      <c r="H153" s="104">
        <v>2008191900</v>
      </c>
      <c r="I153" s="104" t="s">
        <v>186</v>
      </c>
      <c r="J153" s="105" t="s">
        <v>171</v>
      </c>
      <c r="K153" s="103">
        <v>0.5</v>
      </c>
      <c r="L153" s="103">
        <v>20</v>
      </c>
      <c r="M153" s="103">
        <f t="shared" ref="M153" si="234">K153*L153+0.7</f>
        <v>10.7</v>
      </c>
      <c r="N153" s="103">
        <v>40</v>
      </c>
      <c r="O153" s="103">
        <f t="shared" ref="O153" si="235">L153*K153</f>
        <v>10</v>
      </c>
      <c r="P153" s="103">
        <v>410</v>
      </c>
      <c r="Q153" s="103">
        <v>280</v>
      </c>
      <c r="R153" s="103">
        <v>290</v>
      </c>
      <c r="S153" s="158">
        <v>230</v>
      </c>
      <c r="T153" s="106"/>
      <c r="U153" s="107">
        <f t="shared" ref="U153" si="236">(S153*L153)*(1-T153)</f>
        <v>4600</v>
      </c>
      <c r="V153" s="108"/>
      <c r="W153" s="109">
        <f t="shared" ref="W153" si="237">V153*U153</f>
        <v>0</v>
      </c>
      <c r="X153" s="110">
        <f t="shared" si="230"/>
        <v>0</v>
      </c>
      <c r="Y153" s="110">
        <f t="shared" ref="Y153" si="238">V153*O153</f>
        <v>0</v>
      </c>
      <c r="Z153" s="110">
        <f t="shared" si="231"/>
        <v>0</v>
      </c>
      <c r="AA153" s="110">
        <f t="shared" si="232"/>
        <v>0</v>
      </c>
      <c r="AB153" s="111">
        <f t="shared" si="233"/>
        <v>0</v>
      </c>
      <c r="AC153" s="110">
        <f t="shared" ref="AC153" si="239">S153/K153</f>
        <v>460</v>
      </c>
      <c r="AD153" s="110">
        <f t="shared" ref="AD153" si="240">AC153+40</f>
        <v>500</v>
      </c>
    </row>
    <row r="154" spans="1:30" ht="12" thickBot="1">
      <c r="A154" s="173"/>
      <c r="B154" s="173"/>
      <c r="C154" s="173"/>
      <c r="D154" s="173"/>
      <c r="E154" s="173"/>
      <c r="F154" s="173"/>
      <c r="G154" s="173"/>
      <c r="H154" s="173"/>
      <c r="I154" s="173"/>
      <c r="J154" s="173"/>
      <c r="K154" s="146"/>
      <c r="L154" s="146"/>
      <c r="M154" s="146"/>
      <c r="N154" s="146"/>
      <c r="O154" s="146"/>
      <c r="P154" s="146"/>
      <c r="Q154" s="146"/>
      <c r="R154" s="146"/>
      <c r="S154" s="146"/>
      <c r="T154" s="147"/>
      <c r="U154" s="148"/>
      <c r="V154" s="172">
        <f t="shared" ref="V154:AD154" si="241">SUM(V152:V153)</f>
        <v>0</v>
      </c>
      <c r="W154" s="154">
        <f t="shared" si="241"/>
        <v>0</v>
      </c>
      <c r="X154" s="155">
        <f t="shared" si="241"/>
        <v>0</v>
      </c>
      <c r="Y154" s="155">
        <f t="shared" si="241"/>
        <v>0</v>
      </c>
      <c r="Z154" s="155">
        <f t="shared" si="241"/>
        <v>0</v>
      </c>
      <c r="AA154" s="155">
        <f t="shared" si="241"/>
        <v>0</v>
      </c>
      <c r="AB154" s="156">
        <f t="shared" si="241"/>
        <v>0</v>
      </c>
      <c r="AC154" s="155">
        <f t="shared" si="241"/>
        <v>920</v>
      </c>
      <c r="AD154" s="155">
        <f t="shared" si="241"/>
        <v>1000</v>
      </c>
    </row>
    <row r="155" spans="1:30" s="112" customFormat="1" ht="8.25" customHeight="1">
      <c r="A155" s="127"/>
      <c r="B155" s="127"/>
      <c r="C155" s="127"/>
      <c r="D155" s="163"/>
      <c r="E155" s="128"/>
      <c r="F155" s="128"/>
      <c r="G155" s="128"/>
      <c r="H155" s="128"/>
      <c r="I155" s="128"/>
      <c r="J155" s="129"/>
      <c r="K155" s="127"/>
      <c r="L155" s="127"/>
      <c r="M155" s="127"/>
      <c r="N155" s="127"/>
      <c r="O155" s="127"/>
      <c r="P155" s="127"/>
      <c r="Q155" s="127"/>
      <c r="R155" s="127"/>
      <c r="S155" s="164"/>
      <c r="T155" s="130"/>
      <c r="U155" s="131"/>
      <c r="V155" s="127"/>
      <c r="W155" s="132"/>
      <c r="X155" s="132"/>
      <c r="Y155" s="132"/>
      <c r="Z155" s="132"/>
      <c r="AA155" s="132"/>
      <c r="AB155" s="133"/>
      <c r="AC155" s="132"/>
      <c r="AD155" s="132"/>
    </row>
    <row r="156" spans="1:30">
      <c r="A156" s="173" t="s">
        <v>187</v>
      </c>
      <c r="B156" s="173"/>
      <c r="C156" s="173"/>
      <c r="D156" s="173"/>
      <c r="E156" s="173"/>
      <c r="F156" s="173"/>
      <c r="G156" s="173"/>
      <c r="H156" s="173"/>
      <c r="I156" s="173"/>
      <c r="J156" s="173"/>
      <c r="K156" s="146"/>
      <c r="L156" s="146"/>
      <c r="M156" s="146"/>
      <c r="N156" s="146"/>
      <c r="O156" s="146"/>
      <c r="P156" s="146"/>
      <c r="Q156" s="146"/>
      <c r="R156" s="146"/>
      <c r="S156" s="146"/>
      <c r="T156" s="147"/>
      <c r="U156" s="148"/>
      <c r="V156" s="153">
        <f t="shared" ref="V156:AD156" si="242">SUM(V154:V155)</f>
        <v>0</v>
      </c>
      <c r="W156" s="154">
        <f t="shared" si="242"/>
        <v>0</v>
      </c>
      <c r="X156" s="155">
        <f t="shared" si="242"/>
        <v>0</v>
      </c>
      <c r="Y156" s="155">
        <f t="shared" si="242"/>
        <v>0</v>
      </c>
      <c r="Z156" s="155">
        <f t="shared" si="242"/>
        <v>0</v>
      </c>
      <c r="AA156" s="155">
        <f t="shared" si="242"/>
        <v>0</v>
      </c>
      <c r="AB156" s="156">
        <f t="shared" si="242"/>
        <v>0</v>
      </c>
      <c r="AC156" s="155">
        <f t="shared" si="242"/>
        <v>920</v>
      </c>
      <c r="AD156" s="155">
        <f t="shared" si="242"/>
        <v>1000</v>
      </c>
    </row>
    <row r="157" spans="1:30" s="112" customFormat="1" ht="22.5" customHeight="1">
      <c r="A157" s="113"/>
      <c r="B157" s="113" t="s">
        <v>25</v>
      </c>
      <c r="C157" s="151" t="s">
        <v>28</v>
      </c>
      <c r="D157" s="151" t="s">
        <v>28</v>
      </c>
      <c r="E157" s="159">
        <v>4700028941359</v>
      </c>
      <c r="F157" s="159"/>
      <c r="G157" s="159" t="s">
        <v>252</v>
      </c>
      <c r="H157" s="159"/>
      <c r="I157" s="93" t="s">
        <v>186</v>
      </c>
      <c r="J157" s="94" t="s">
        <v>188</v>
      </c>
      <c r="K157" s="113">
        <v>5</v>
      </c>
      <c r="L157" s="113"/>
      <c r="M157" s="113">
        <f>K157+0.7</f>
        <v>5.7</v>
      </c>
      <c r="N157" s="113">
        <v>40</v>
      </c>
      <c r="O157" s="113">
        <v>5</v>
      </c>
      <c r="P157" s="113">
        <v>410</v>
      </c>
      <c r="Q157" s="113">
        <v>280</v>
      </c>
      <c r="R157" s="92">
        <v>290</v>
      </c>
      <c r="S157" s="160">
        <f>260*K157</f>
        <v>1300</v>
      </c>
      <c r="T157" s="114"/>
      <c r="U157" s="115">
        <f>S157*(1-T157)</f>
        <v>1300</v>
      </c>
      <c r="V157" s="116"/>
      <c r="W157" s="99">
        <f>V157*S157</f>
        <v>0</v>
      </c>
      <c r="X157" s="118">
        <f>W157</f>
        <v>0</v>
      </c>
      <c r="Y157" s="100">
        <f>V157*O157</f>
        <v>0</v>
      </c>
      <c r="Z157" s="100">
        <f>V157/N157</f>
        <v>0</v>
      </c>
      <c r="AA157" s="118">
        <f>V157*M157</f>
        <v>0</v>
      </c>
      <c r="AB157" s="102">
        <f>V157*((P157*Q157*R157/1000000000))</f>
        <v>0</v>
      </c>
      <c r="AC157" s="100">
        <f>S157/K157</f>
        <v>260</v>
      </c>
      <c r="AD157" s="100">
        <f>AC157+40</f>
        <v>300</v>
      </c>
    </row>
    <row r="158" spans="1:30" s="112" customFormat="1" ht="22.5" customHeight="1">
      <c r="A158" s="113"/>
      <c r="B158" s="113" t="s">
        <v>25</v>
      </c>
      <c r="C158" s="151" t="s">
        <v>28</v>
      </c>
      <c r="D158" s="151" t="s">
        <v>28</v>
      </c>
      <c r="E158" s="159">
        <v>4700028941342</v>
      </c>
      <c r="F158" s="159"/>
      <c r="G158" s="159" t="s">
        <v>252</v>
      </c>
      <c r="H158" s="159"/>
      <c r="I158" s="93" t="s">
        <v>186</v>
      </c>
      <c r="J158" s="94" t="s">
        <v>189</v>
      </c>
      <c r="K158" s="113">
        <v>5</v>
      </c>
      <c r="L158" s="113"/>
      <c r="M158" s="113">
        <f t="shared" ref="M158:M162" si="243">K158+0.7</f>
        <v>5.7</v>
      </c>
      <c r="N158" s="113">
        <v>40</v>
      </c>
      <c r="O158" s="113">
        <v>5</v>
      </c>
      <c r="P158" s="113">
        <v>410</v>
      </c>
      <c r="Q158" s="113">
        <v>280</v>
      </c>
      <c r="R158" s="92">
        <v>290</v>
      </c>
      <c r="S158" s="160">
        <f t="shared" ref="S158:S162" si="244">260*K158</f>
        <v>1300</v>
      </c>
      <c r="T158" s="114"/>
      <c r="U158" s="115">
        <f t="shared" ref="U158:U162" si="245">S158*(1-T158)</f>
        <v>1300</v>
      </c>
      <c r="V158" s="116"/>
      <c r="W158" s="99">
        <f t="shared" ref="W158:W162" si="246">V158*S158</f>
        <v>0</v>
      </c>
      <c r="X158" s="118">
        <f t="shared" ref="X158:X162" si="247">W158</f>
        <v>0</v>
      </c>
      <c r="Y158" s="100">
        <f t="shared" ref="Y158:Y162" si="248">V158*O158</f>
        <v>0</v>
      </c>
      <c r="Z158" s="100">
        <f t="shared" ref="Z158:Z162" si="249">V158/N158</f>
        <v>0</v>
      </c>
      <c r="AA158" s="118">
        <f t="shared" ref="AA158:AA162" si="250">V158*M158</f>
        <v>0</v>
      </c>
      <c r="AB158" s="102">
        <f t="shared" ref="AB158:AB162" si="251">V158*((P158*Q158*R158/1000000000))</f>
        <v>0</v>
      </c>
      <c r="AC158" s="100">
        <f t="shared" ref="AC158:AC162" si="252">S158/K158</f>
        <v>260</v>
      </c>
      <c r="AD158" s="100">
        <f t="shared" ref="AD158:AD162" si="253">AC158+40</f>
        <v>300</v>
      </c>
    </row>
    <row r="159" spans="1:30" s="112" customFormat="1" ht="22.5" customHeight="1">
      <c r="A159" s="113"/>
      <c r="B159" s="113" t="s">
        <v>25</v>
      </c>
      <c r="C159" s="151" t="s">
        <v>28</v>
      </c>
      <c r="D159" s="151" t="s">
        <v>28</v>
      </c>
      <c r="E159" s="159">
        <v>4700028941335</v>
      </c>
      <c r="F159" s="159"/>
      <c r="G159" s="159" t="s">
        <v>252</v>
      </c>
      <c r="H159" s="159"/>
      <c r="I159" s="93" t="s">
        <v>186</v>
      </c>
      <c r="J159" s="94" t="s">
        <v>190</v>
      </c>
      <c r="K159" s="113">
        <v>5</v>
      </c>
      <c r="L159" s="113"/>
      <c r="M159" s="113">
        <f t="shared" si="243"/>
        <v>5.7</v>
      </c>
      <c r="N159" s="113">
        <v>40</v>
      </c>
      <c r="O159" s="113">
        <v>5</v>
      </c>
      <c r="P159" s="113">
        <v>410</v>
      </c>
      <c r="Q159" s="113">
        <v>280</v>
      </c>
      <c r="R159" s="92">
        <v>290</v>
      </c>
      <c r="S159" s="160">
        <f t="shared" si="244"/>
        <v>1300</v>
      </c>
      <c r="T159" s="114"/>
      <c r="U159" s="115">
        <f t="shared" si="245"/>
        <v>1300</v>
      </c>
      <c r="V159" s="116"/>
      <c r="W159" s="99">
        <f t="shared" si="246"/>
        <v>0</v>
      </c>
      <c r="X159" s="118">
        <f t="shared" si="247"/>
        <v>0</v>
      </c>
      <c r="Y159" s="100">
        <f t="shared" si="248"/>
        <v>0</v>
      </c>
      <c r="Z159" s="100">
        <f t="shared" si="249"/>
        <v>0</v>
      </c>
      <c r="AA159" s="118">
        <f t="shared" si="250"/>
        <v>0</v>
      </c>
      <c r="AB159" s="102">
        <f t="shared" si="251"/>
        <v>0</v>
      </c>
      <c r="AC159" s="100">
        <f t="shared" si="252"/>
        <v>260</v>
      </c>
      <c r="AD159" s="100">
        <f t="shared" si="253"/>
        <v>300</v>
      </c>
    </row>
    <row r="160" spans="1:30" s="112" customFormat="1" ht="22.5" customHeight="1">
      <c r="A160" s="113"/>
      <c r="B160" s="113" t="s">
        <v>25</v>
      </c>
      <c r="C160" s="151" t="s">
        <v>28</v>
      </c>
      <c r="D160" s="151" t="s">
        <v>28</v>
      </c>
      <c r="E160" s="159">
        <v>4700028941366</v>
      </c>
      <c r="F160" s="159"/>
      <c r="G160" s="159" t="s">
        <v>252</v>
      </c>
      <c r="H160" s="159"/>
      <c r="I160" s="93" t="s">
        <v>186</v>
      </c>
      <c r="J160" s="94" t="s">
        <v>191</v>
      </c>
      <c r="K160" s="113">
        <v>5</v>
      </c>
      <c r="L160" s="113"/>
      <c r="M160" s="113">
        <f t="shared" si="243"/>
        <v>5.7</v>
      </c>
      <c r="N160" s="113">
        <v>40</v>
      </c>
      <c r="O160" s="113">
        <v>5</v>
      </c>
      <c r="P160" s="113">
        <v>410</v>
      </c>
      <c r="Q160" s="113">
        <v>280</v>
      </c>
      <c r="R160" s="92">
        <v>290</v>
      </c>
      <c r="S160" s="160">
        <f t="shared" si="244"/>
        <v>1300</v>
      </c>
      <c r="T160" s="114"/>
      <c r="U160" s="115">
        <f t="shared" si="245"/>
        <v>1300</v>
      </c>
      <c r="V160" s="116"/>
      <c r="W160" s="99">
        <f t="shared" si="246"/>
        <v>0</v>
      </c>
      <c r="X160" s="118">
        <f t="shared" si="247"/>
        <v>0</v>
      </c>
      <c r="Y160" s="100">
        <f t="shared" si="248"/>
        <v>0</v>
      </c>
      <c r="Z160" s="100">
        <f t="shared" si="249"/>
        <v>0</v>
      </c>
      <c r="AA160" s="118">
        <f t="shared" si="250"/>
        <v>0</v>
      </c>
      <c r="AB160" s="102">
        <f t="shared" si="251"/>
        <v>0</v>
      </c>
      <c r="AC160" s="100">
        <f t="shared" si="252"/>
        <v>260</v>
      </c>
      <c r="AD160" s="100">
        <f t="shared" si="253"/>
        <v>300</v>
      </c>
    </row>
    <row r="161" spans="1:30" s="112" customFormat="1" ht="22.5" customHeight="1">
      <c r="A161" s="113"/>
      <c r="B161" s="113" t="s">
        <v>25</v>
      </c>
      <c r="C161" s="151" t="s">
        <v>28</v>
      </c>
      <c r="D161" s="151" t="s">
        <v>28</v>
      </c>
      <c r="E161" s="159">
        <v>4700028941373</v>
      </c>
      <c r="F161" s="159"/>
      <c r="G161" s="159" t="s">
        <v>252</v>
      </c>
      <c r="H161" s="159"/>
      <c r="I161" s="93" t="s">
        <v>186</v>
      </c>
      <c r="J161" s="94" t="s">
        <v>192</v>
      </c>
      <c r="K161" s="113">
        <v>5</v>
      </c>
      <c r="L161" s="113"/>
      <c r="M161" s="113">
        <f t="shared" si="243"/>
        <v>5.7</v>
      </c>
      <c r="N161" s="113">
        <v>40</v>
      </c>
      <c r="O161" s="113">
        <v>5</v>
      </c>
      <c r="P161" s="113">
        <v>410</v>
      </c>
      <c r="Q161" s="113">
        <v>280</v>
      </c>
      <c r="R161" s="92">
        <v>290</v>
      </c>
      <c r="S161" s="160">
        <f t="shared" si="244"/>
        <v>1300</v>
      </c>
      <c r="T161" s="114"/>
      <c r="U161" s="115">
        <f t="shared" si="245"/>
        <v>1300</v>
      </c>
      <c r="V161" s="116"/>
      <c r="W161" s="99">
        <f t="shared" si="246"/>
        <v>0</v>
      </c>
      <c r="X161" s="118">
        <f t="shared" si="247"/>
        <v>0</v>
      </c>
      <c r="Y161" s="100">
        <f t="shared" si="248"/>
        <v>0</v>
      </c>
      <c r="Z161" s="100">
        <f t="shared" si="249"/>
        <v>0</v>
      </c>
      <c r="AA161" s="118">
        <f t="shared" si="250"/>
        <v>0</v>
      </c>
      <c r="AB161" s="102">
        <f t="shared" si="251"/>
        <v>0</v>
      </c>
      <c r="AC161" s="100">
        <f t="shared" si="252"/>
        <v>260</v>
      </c>
      <c r="AD161" s="100">
        <f t="shared" si="253"/>
        <v>300</v>
      </c>
    </row>
    <row r="162" spans="1:30" s="112" customFormat="1" ht="22.5" customHeight="1">
      <c r="A162" s="113"/>
      <c r="B162" s="113" t="s">
        <v>25</v>
      </c>
      <c r="C162" s="151" t="s">
        <v>28</v>
      </c>
      <c r="D162" s="151" t="s">
        <v>28</v>
      </c>
      <c r="E162" s="159">
        <v>4700028941328</v>
      </c>
      <c r="F162" s="159"/>
      <c r="G162" s="159" t="s">
        <v>252</v>
      </c>
      <c r="H162" s="159"/>
      <c r="I162" s="93" t="s">
        <v>186</v>
      </c>
      <c r="J162" s="94" t="s">
        <v>193</v>
      </c>
      <c r="K162" s="113">
        <v>5</v>
      </c>
      <c r="L162" s="113"/>
      <c r="M162" s="113">
        <f t="shared" si="243"/>
        <v>5.7</v>
      </c>
      <c r="N162" s="113">
        <v>40</v>
      </c>
      <c r="O162" s="113">
        <v>5</v>
      </c>
      <c r="P162" s="113">
        <v>410</v>
      </c>
      <c r="Q162" s="113">
        <v>280</v>
      </c>
      <c r="R162" s="92">
        <v>290</v>
      </c>
      <c r="S162" s="160">
        <f t="shared" si="244"/>
        <v>1300</v>
      </c>
      <c r="T162" s="114"/>
      <c r="U162" s="115">
        <f t="shared" si="245"/>
        <v>1300</v>
      </c>
      <c r="V162" s="116"/>
      <c r="W162" s="99">
        <f t="shared" si="246"/>
        <v>0</v>
      </c>
      <c r="X162" s="118">
        <f t="shared" si="247"/>
        <v>0</v>
      </c>
      <c r="Y162" s="100">
        <f t="shared" si="248"/>
        <v>0</v>
      </c>
      <c r="Z162" s="100">
        <f t="shared" si="249"/>
        <v>0</v>
      </c>
      <c r="AA162" s="118">
        <f t="shared" si="250"/>
        <v>0</v>
      </c>
      <c r="AB162" s="102">
        <f t="shared" si="251"/>
        <v>0</v>
      </c>
      <c r="AC162" s="100">
        <f t="shared" si="252"/>
        <v>260</v>
      </c>
      <c r="AD162" s="100">
        <f t="shared" si="253"/>
        <v>300</v>
      </c>
    </row>
    <row r="163" spans="1:30">
      <c r="A163" s="173" t="s">
        <v>176</v>
      </c>
      <c r="B163" s="173"/>
      <c r="C163" s="173"/>
      <c r="D163" s="173"/>
      <c r="E163" s="173"/>
      <c r="F163" s="173"/>
      <c r="G163" s="173"/>
      <c r="H163" s="173"/>
      <c r="I163" s="173"/>
      <c r="J163" s="173"/>
      <c r="K163" s="146"/>
      <c r="L163" s="146"/>
      <c r="M163" s="146"/>
      <c r="N163" s="146"/>
      <c r="O163" s="146"/>
      <c r="P163" s="146"/>
      <c r="Q163" s="146"/>
      <c r="R163" s="146"/>
      <c r="S163" s="146"/>
      <c r="T163" s="147"/>
      <c r="U163" s="148"/>
      <c r="V163" s="153">
        <f t="shared" ref="V163:AD163" si="254">SUM(V157:V162)</f>
        <v>0</v>
      </c>
      <c r="W163" s="154">
        <f t="shared" si="254"/>
        <v>0</v>
      </c>
      <c r="X163" s="155">
        <f t="shared" si="254"/>
        <v>0</v>
      </c>
      <c r="Y163" s="155">
        <f t="shared" si="254"/>
        <v>0</v>
      </c>
      <c r="Z163" s="155">
        <f t="shared" si="254"/>
        <v>0</v>
      </c>
      <c r="AA163" s="155">
        <f t="shared" si="254"/>
        <v>0</v>
      </c>
      <c r="AB163" s="156">
        <f t="shared" si="254"/>
        <v>0</v>
      </c>
      <c r="AC163" s="155">
        <f t="shared" si="254"/>
        <v>1560</v>
      </c>
      <c r="AD163" s="155">
        <f t="shared" si="254"/>
        <v>1800</v>
      </c>
    </row>
    <row r="164" spans="1:30" s="112" customFormat="1" ht="22.5" customHeight="1">
      <c r="A164" s="103"/>
      <c r="B164" s="103" t="s">
        <v>41</v>
      </c>
      <c r="C164" s="157" t="s">
        <v>28</v>
      </c>
      <c r="D164" s="157" t="s">
        <v>28</v>
      </c>
      <c r="E164" s="104">
        <v>4700028941410</v>
      </c>
      <c r="F164" s="104"/>
      <c r="G164" s="104" t="s">
        <v>252</v>
      </c>
      <c r="H164" s="104"/>
      <c r="I164" s="104" t="s">
        <v>186</v>
      </c>
      <c r="J164" s="105" t="s">
        <v>194</v>
      </c>
      <c r="K164" s="103">
        <v>0.5</v>
      </c>
      <c r="L164" s="103">
        <v>9</v>
      </c>
      <c r="M164" s="103">
        <f>K164*L164+0.7</f>
        <v>5.2</v>
      </c>
      <c r="N164" s="103">
        <v>40</v>
      </c>
      <c r="O164" s="103">
        <f>L164*K164</f>
        <v>4.5</v>
      </c>
      <c r="P164" s="103">
        <v>410</v>
      </c>
      <c r="Q164" s="103">
        <v>280</v>
      </c>
      <c r="R164" s="103">
        <v>290</v>
      </c>
      <c r="S164" s="158">
        <f>270/2</f>
        <v>135</v>
      </c>
      <c r="T164" s="106"/>
      <c r="U164" s="107">
        <f>(S164*L164)*(1-T164)</f>
        <v>1215</v>
      </c>
      <c r="V164" s="108"/>
      <c r="W164" s="109">
        <f>V164*U164</f>
        <v>0</v>
      </c>
      <c r="X164" s="110">
        <f t="shared" ref="X164:X169" si="255">V164*U164</f>
        <v>0</v>
      </c>
      <c r="Y164" s="110">
        <f>V164*O164</f>
        <v>0</v>
      </c>
      <c r="Z164" s="110">
        <f t="shared" ref="Z164:Z169" si="256">V164/N164</f>
        <v>0</v>
      </c>
      <c r="AA164" s="110">
        <f t="shared" ref="AA164:AA169" si="257">V164*M164</f>
        <v>0</v>
      </c>
      <c r="AB164" s="111">
        <f t="shared" ref="AB164:AB169" si="258">V164*((P164*Q164*R164/1000000000))</f>
        <v>0</v>
      </c>
      <c r="AC164" s="110">
        <f>S164/K164</f>
        <v>270</v>
      </c>
      <c r="AD164" s="110">
        <f>AC164+40</f>
        <v>310</v>
      </c>
    </row>
    <row r="165" spans="1:30" s="112" customFormat="1" ht="22.5" customHeight="1">
      <c r="A165" s="103"/>
      <c r="B165" s="103" t="s">
        <v>41</v>
      </c>
      <c r="C165" s="157" t="s">
        <v>28</v>
      </c>
      <c r="D165" s="157" t="s">
        <v>28</v>
      </c>
      <c r="E165" s="104">
        <v>4700028941403</v>
      </c>
      <c r="F165" s="104"/>
      <c r="G165" s="104" t="s">
        <v>252</v>
      </c>
      <c r="H165" s="104"/>
      <c r="I165" s="104" t="s">
        <v>186</v>
      </c>
      <c r="J165" s="105" t="s">
        <v>195</v>
      </c>
      <c r="K165" s="103">
        <v>0.5</v>
      </c>
      <c r="L165" s="103">
        <v>9</v>
      </c>
      <c r="M165" s="103">
        <f t="shared" ref="M165:M169" si="259">K165*L165+0.7</f>
        <v>5.2</v>
      </c>
      <c r="N165" s="103">
        <v>40</v>
      </c>
      <c r="O165" s="103">
        <f t="shared" ref="O165:O169" si="260">L165*K165</f>
        <v>4.5</v>
      </c>
      <c r="P165" s="103">
        <v>410</v>
      </c>
      <c r="Q165" s="103">
        <v>280</v>
      </c>
      <c r="R165" s="103">
        <v>290</v>
      </c>
      <c r="S165" s="158">
        <f t="shared" ref="S165:S169" si="261">270/2</f>
        <v>135</v>
      </c>
      <c r="T165" s="106"/>
      <c r="U165" s="107">
        <f t="shared" ref="U165:U169" si="262">(S165*L165)*(1-T165)</f>
        <v>1215</v>
      </c>
      <c r="V165" s="108"/>
      <c r="W165" s="109">
        <f t="shared" ref="W165:W169" si="263">V165*U165</f>
        <v>0</v>
      </c>
      <c r="X165" s="110">
        <f t="shared" si="255"/>
        <v>0</v>
      </c>
      <c r="Y165" s="110">
        <f t="shared" ref="Y165:Y169" si="264">V165*O165</f>
        <v>0</v>
      </c>
      <c r="Z165" s="110">
        <f t="shared" si="256"/>
        <v>0</v>
      </c>
      <c r="AA165" s="110">
        <f t="shared" si="257"/>
        <v>0</v>
      </c>
      <c r="AB165" s="111">
        <f t="shared" si="258"/>
        <v>0</v>
      </c>
      <c r="AC165" s="110">
        <f t="shared" ref="AC165:AC169" si="265">S165/K165</f>
        <v>270</v>
      </c>
      <c r="AD165" s="110">
        <f t="shared" ref="AD165:AD169" si="266">AC165+40</f>
        <v>310</v>
      </c>
    </row>
    <row r="166" spans="1:30" s="112" customFormat="1" ht="22.5" customHeight="1">
      <c r="A166" s="103"/>
      <c r="B166" s="103" t="s">
        <v>41</v>
      </c>
      <c r="C166" s="157" t="s">
        <v>28</v>
      </c>
      <c r="D166" s="157" t="s">
        <v>28</v>
      </c>
      <c r="E166" s="104">
        <v>4700028941397</v>
      </c>
      <c r="F166" s="104"/>
      <c r="G166" s="104" t="s">
        <v>252</v>
      </c>
      <c r="H166" s="104"/>
      <c r="I166" s="104" t="s">
        <v>186</v>
      </c>
      <c r="J166" s="105" t="s">
        <v>196</v>
      </c>
      <c r="K166" s="103">
        <v>0.5</v>
      </c>
      <c r="L166" s="103">
        <v>9</v>
      </c>
      <c r="M166" s="103">
        <f t="shared" si="259"/>
        <v>5.2</v>
      </c>
      <c r="N166" s="103">
        <v>40</v>
      </c>
      <c r="O166" s="103">
        <f t="shared" si="260"/>
        <v>4.5</v>
      </c>
      <c r="P166" s="103">
        <v>410</v>
      </c>
      <c r="Q166" s="103">
        <v>280</v>
      </c>
      <c r="R166" s="103">
        <v>290</v>
      </c>
      <c r="S166" s="158">
        <f t="shared" si="261"/>
        <v>135</v>
      </c>
      <c r="T166" s="106"/>
      <c r="U166" s="107">
        <f t="shared" si="262"/>
        <v>1215</v>
      </c>
      <c r="V166" s="108"/>
      <c r="W166" s="109">
        <f t="shared" si="263"/>
        <v>0</v>
      </c>
      <c r="X166" s="110">
        <f t="shared" si="255"/>
        <v>0</v>
      </c>
      <c r="Y166" s="110">
        <f t="shared" si="264"/>
        <v>0</v>
      </c>
      <c r="Z166" s="110">
        <f t="shared" si="256"/>
        <v>0</v>
      </c>
      <c r="AA166" s="110">
        <f t="shared" si="257"/>
        <v>0</v>
      </c>
      <c r="AB166" s="111">
        <f t="shared" si="258"/>
        <v>0</v>
      </c>
      <c r="AC166" s="110">
        <f t="shared" si="265"/>
        <v>270</v>
      </c>
      <c r="AD166" s="110">
        <f t="shared" si="266"/>
        <v>310</v>
      </c>
    </row>
    <row r="167" spans="1:30" s="112" customFormat="1" ht="22.5" customHeight="1">
      <c r="A167" s="103"/>
      <c r="B167" s="103" t="s">
        <v>41</v>
      </c>
      <c r="C167" s="157" t="s">
        <v>28</v>
      </c>
      <c r="D167" s="157" t="s">
        <v>28</v>
      </c>
      <c r="E167" s="104">
        <v>4700028941427</v>
      </c>
      <c r="F167" s="104"/>
      <c r="G167" s="104" t="s">
        <v>252</v>
      </c>
      <c r="H167" s="104"/>
      <c r="I167" s="104" t="s">
        <v>186</v>
      </c>
      <c r="J167" s="105" t="s">
        <v>197</v>
      </c>
      <c r="K167" s="103">
        <v>0.5</v>
      </c>
      <c r="L167" s="103">
        <v>9</v>
      </c>
      <c r="M167" s="103">
        <f t="shared" si="259"/>
        <v>5.2</v>
      </c>
      <c r="N167" s="103">
        <v>40</v>
      </c>
      <c r="O167" s="103">
        <f t="shared" si="260"/>
        <v>4.5</v>
      </c>
      <c r="P167" s="103">
        <v>410</v>
      </c>
      <c r="Q167" s="103">
        <v>280</v>
      </c>
      <c r="R167" s="103">
        <v>290</v>
      </c>
      <c r="S167" s="158">
        <f t="shared" si="261"/>
        <v>135</v>
      </c>
      <c r="T167" s="106"/>
      <c r="U167" s="107">
        <f t="shared" si="262"/>
        <v>1215</v>
      </c>
      <c r="V167" s="108"/>
      <c r="W167" s="109">
        <f t="shared" si="263"/>
        <v>0</v>
      </c>
      <c r="X167" s="110">
        <f t="shared" si="255"/>
        <v>0</v>
      </c>
      <c r="Y167" s="110">
        <f t="shared" si="264"/>
        <v>0</v>
      </c>
      <c r="Z167" s="110">
        <f t="shared" si="256"/>
        <v>0</v>
      </c>
      <c r="AA167" s="110">
        <f t="shared" si="257"/>
        <v>0</v>
      </c>
      <c r="AB167" s="111">
        <f t="shared" si="258"/>
        <v>0</v>
      </c>
      <c r="AC167" s="110">
        <f t="shared" si="265"/>
        <v>270</v>
      </c>
      <c r="AD167" s="110">
        <f t="shared" si="266"/>
        <v>310</v>
      </c>
    </row>
    <row r="168" spans="1:30" s="112" customFormat="1" ht="22.5" customHeight="1">
      <c r="A168" s="103"/>
      <c r="B168" s="103" t="s">
        <v>41</v>
      </c>
      <c r="C168" s="157" t="s">
        <v>28</v>
      </c>
      <c r="D168" s="157" t="s">
        <v>28</v>
      </c>
      <c r="E168" s="104">
        <v>4700028941434</v>
      </c>
      <c r="F168" s="104"/>
      <c r="G168" s="104" t="s">
        <v>252</v>
      </c>
      <c r="H168" s="104"/>
      <c r="I168" s="104" t="s">
        <v>186</v>
      </c>
      <c r="J168" s="105" t="s">
        <v>198</v>
      </c>
      <c r="K168" s="103">
        <v>0.5</v>
      </c>
      <c r="L168" s="103">
        <v>9</v>
      </c>
      <c r="M168" s="103">
        <f t="shared" si="259"/>
        <v>5.2</v>
      </c>
      <c r="N168" s="103">
        <v>40</v>
      </c>
      <c r="O168" s="103">
        <f t="shared" si="260"/>
        <v>4.5</v>
      </c>
      <c r="P168" s="103">
        <v>410</v>
      </c>
      <c r="Q168" s="103">
        <v>280</v>
      </c>
      <c r="R168" s="103">
        <v>290</v>
      </c>
      <c r="S168" s="158">
        <f t="shared" si="261"/>
        <v>135</v>
      </c>
      <c r="T168" s="106"/>
      <c r="U168" s="107">
        <f t="shared" si="262"/>
        <v>1215</v>
      </c>
      <c r="V168" s="108"/>
      <c r="W168" s="109">
        <f t="shared" si="263"/>
        <v>0</v>
      </c>
      <c r="X168" s="110">
        <f t="shared" si="255"/>
        <v>0</v>
      </c>
      <c r="Y168" s="110">
        <f t="shared" si="264"/>
        <v>0</v>
      </c>
      <c r="Z168" s="110">
        <f t="shared" si="256"/>
        <v>0</v>
      </c>
      <c r="AA168" s="110">
        <f t="shared" si="257"/>
        <v>0</v>
      </c>
      <c r="AB168" s="111">
        <f t="shared" si="258"/>
        <v>0</v>
      </c>
      <c r="AC168" s="110">
        <f t="shared" si="265"/>
        <v>270</v>
      </c>
      <c r="AD168" s="110">
        <f t="shared" si="266"/>
        <v>310</v>
      </c>
    </row>
    <row r="169" spans="1:30" s="112" customFormat="1" ht="22.5" customHeight="1">
      <c r="A169" s="103"/>
      <c r="B169" s="103" t="s">
        <v>41</v>
      </c>
      <c r="C169" s="157" t="s">
        <v>28</v>
      </c>
      <c r="D169" s="157" t="s">
        <v>28</v>
      </c>
      <c r="E169" s="104">
        <v>4700028941380</v>
      </c>
      <c r="F169" s="104"/>
      <c r="G169" s="104" t="s">
        <v>252</v>
      </c>
      <c r="H169" s="104"/>
      <c r="I169" s="104" t="s">
        <v>186</v>
      </c>
      <c r="J169" s="105" t="s">
        <v>199</v>
      </c>
      <c r="K169" s="103">
        <v>0.5</v>
      </c>
      <c r="L169" s="103">
        <v>9</v>
      </c>
      <c r="M169" s="103">
        <f t="shared" si="259"/>
        <v>5.2</v>
      </c>
      <c r="N169" s="103">
        <v>40</v>
      </c>
      <c r="O169" s="103">
        <f t="shared" si="260"/>
        <v>4.5</v>
      </c>
      <c r="P169" s="103">
        <v>410</v>
      </c>
      <c r="Q169" s="103">
        <v>280</v>
      </c>
      <c r="R169" s="103">
        <v>290</v>
      </c>
      <c r="S169" s="158">
        <f t="shared" si="261"/>
        <v>135</v>
      </c>
      <c r="T169" s="106"/>
      <c r="U169" s="107">
        <f t="shared" si="262"/>
        <v>1215</v>
      </c>
      <c r="V169" s="108"/>
      <c r="W169" s="109">
        <f t="shared" si="263"/>
        <v>0</v>
      </c>
      <c r="X169" s="110">
        <f t="shared" si="255"/>
        <v>0</v>
      </c>
      <c r="Y169" s="110">
        <f t="shared" si="264"/>
        <v>0</v>
      </c>
      <c r="Z169" s="110">
        <f t="shared" si="256"/>
        <v>0</v>
      </c>
      <c r="AA169" s="110">
        <f t="shared" si="257"/>
        <v>0</v>
      </c>
      <c r="AB169" s="111">
        <f t="shared" si="258"/>
        <v>0</v>
      </c>
      <c r="AC169" s="110">
        <f t="shared" si="265"/>
        <v>270</v>
      </c>
      <c r="AD169" s="110">
        <f t="shared" si="266"/>
        <v>310</v>
      </c>
    </row>
    <row r="170" spans="1:30" ht="12" thickBot="1">
      <c r="A170" s="173"/>
      <c r="B170" s="173"/>
      <c r="C170" s="173"/>
      <c r="D170" s="173"/>
      <c r="E170" s="173"/>
      <c r="F170" s="173"/>
      <c r="G170" s="173"/>
      <c r="H170" s="173"/>
      <c r="I170" s="173"/>
      <c r="J170" s="173"/>
      <c r="K170" s="146"/>
      <c r="L170" s="146"/>
      <c r="M170" s="146"/>
      <c r="N170" s="146"/>
      <c r="O170" s="146"/>
      <c r="P170" s="146"/>
      <c r="Q170" s="146"/>
      <c r="R170" s="146"/>
      <c r="S170" s="146"/>
      <c r="T170" s="147"/>
      <c r="U170" s="148"/>
      <c r="V170" s="172">
        <f t="shared" ref="V170:AD170" si="267">SUM(V164:V169)</f>
        <v>0</v>
      </c>
      <c r="W170" s="154">
        <f t="shared" si="267"/>
        <v>0</v>
      </c>
      <c r="X170" s="155">
        <f t="shared" si="267"/>
        <v>0</v>
      </c>
      <c r="Y170" s="155">
        <f t="shared" si="267"/>
        <v>0</v>
      </c>
      <c r="Z170" s="155">
        <f t="shared" si="267"/>
        <v>0</v>
      </c>
      <c r="AA170" s="155">
        <f t="shared" si="267"/>
        <v>0</v>
      </c>
      <c r="AB170" s="156">
        <f t="shared" si="267"/>
        <v>0</v>
      </c>
      <c r="AC170" s="155">
        <f t="shared" si="267"/>
        <v>1620</v>
      </c>
      <c r="AD170" s="155">
        <f t="shared" si="267"/>
        <v>1860</v>
      </c>
    </row>
    <row r="172" spans="1:30">
      <c r="U172" s="88" t="s">
        <v>200</v>
      </c>
      <c r="V172" s="89">
        <f t="shared" ref="V172:AB172" si="268">V170+V163+V156+V154+V151+V148+V145+V142+V140+V132+V124+V116+V108+V106+V98+V90+V82+V74+V72+V64+V56+V48+V40+V31+V23+V15</f>
        <v>0</v>
      </c>
      <c r="W172" s="89">
        <f t="shared" si="268"/>
        <v>0</v>
      </c>
      <c r="X172" s="89">
        <f t="shared" si="268"/>
        <v>0</v>
      </c>
      <c r="Y172" s="89">
        <f t="shared" si="268"/>
        <v>0</v>
      </c>
      <c r="Z172" s="89">
        <f t="shared" si="268"/>
        <v>0</v>
      </c>
      <c r="AA172" s="89">
        <f t="shared" si="268"/>
        <v>0</v>
      </c>
      <c r="AB172" s="89">
        <f t="shared" si="268"/>
        <v>0</v>
      </c>
    </row>
  </sheetData>
  <mergeCells count="40">
    <mergeCell ref="J5:N5"/>
    <mergeCell ref="A15:J15"/>
    <mergeCell ref="A23:J23"/>
    <mergeCell ref="A31:J31"/>
    <mergeCell ref="A7:J7"/>
    <mergeCell ref="A40:J40"/>
    <mergeCell ref="A48:J48"/>
    <mergeCell ref="A1:D1"/>
    <mergeCell ref="J1:AB1"/>
    <mergeCell ref="A2:D2"/>
    <mergeCell ref="J2:N2"/>
    <mergeCell ref="P2:R5"/>
    <mergeCell ref="S2:AB2"/>
    <mergeCell ref="A3:D3"/>
    <mergeCell ref="J3:N3"/>
    <mergeCell ref="S3:AB5"/>
    <mergeCell ref="A4:D4"/>
    <mergeCell ref="J4:N4"/>
    <mergeCell ref="A5:D5"/>
    <mergeCell ref="A56:J56"/>
    <mergeCell ref="A64:J64"/>
    <mergeCell ref="A72:J72"/>
    <mergeCell ref="A74:J74"/>
    <mergeCell ref="A82:J82"/>
    <mergeCell ref="A90:J90"/>
    <mergeCell ref="A98:J98"/>
    <mergeCell ref="A106:J106"/>
    <mergeCell ref="A108:J108"/>
    <mergeCell ref="A116:J116"/>
    <mergeCell ref="A124:J124"/>
    <mergeCell ref="A132:J132"/>
    <mergeCell ref="A140:J140"/>
    <mergeCell ref="A142:J142"/>
    <mergeCell ref="A145:J145"/>
    <mergeCell ref="A170:J170"/>
    <mergeCell ref="A148:J148"/>
    <mergeCell ref="A151:J151"/>
    <mergeCell ref="A154:J154"/>
    <mergeCell ref="A156:J156"/>
    <mergeCell ref="A163:J163"/>
  </mergeCells>
  <phoneticPr fontId="11" type="noConversion"/>
  <pageMargins left="0.70833333333333304" right="0.70833333333333304" top="0.74791666666666701" bottom="0.74791666666666701" header="0.51180555555555496" footer="0.51180555555555496"/>
  <pageSetup paperSize="9" scale="55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04B37F-EC14-40F6-A298-155B06311456}">
  <dimension ref="A1:AB172"/>
  <sheetViews>
    <sheetView tabSelected="1" workbookViewId="0">
      <pane xSplit="7" ySplit="6" topLeftCell="K148" activePane="bottomRight" state="frozen"/>
      <selection pane="topRight" activeCell="H1" sqref="H1"/>
      <selection pane="bottomLeft" activeCell="A7" sqref="A7"/>
      <selection pane="bottomRight" activeCell="P146" sqref="P146:P147"/>
    </sheetView>
  </sheetViews>
  <sheetFormatPr defaultColWidth="10.6640625" defaultRowHeight="11.25"/>
  <cols>
    <col min="1" max="1" width="7" customWidth="1"/>
    <col min="2" max="2" width="15.5" customWidth="1"/>
    <col min="3" max="3" width="18" customWidth="1"/>
    <col min="4" max="4" width="20.33203125" customWidth="1"/>
    <col min="5" max="5" width="24.5" style="1" customWidth="1"/>
    <col min="6" max="6" width="18" style="1" customWidth="1"/>
    <col min="7" max="7" width="47.1640625" style="2" customWidth="1"/>
    <col min="8" max="15" width="11.1640625" customWidth="1"/>
    <col min="16" max="16" width="15.6640625" customWidth="1"/>
    <col min="17" max="17" width="11.1640625" customWidth="1"/>
    <col min="18" max="18" width="18.1640625" customWidth="1"/>
    <col min="19" max="19" width="16.5" customWidth="1"/>
    <col min="20" max="20" width="20.1640625" customWidth="1"/>
    <col min="21" max="21" width="18" customWidth="1"/>
    <col min="22" max="22" width="15.6640625" customWidth="1"/>
    <col min="23" max="23" width="14.6640625" customWidth="1"/>
    <col min="24" max="24" width="15.6640625" customWidth="1"/>
    <col min="25" max="28" width="17.6640625" customWidth="1"/>
  </cols>
  <sheetData>
    <row r="1" spans="1:28" ht="15.95" customHeight="1">
      <c r="A1" s="185" t="s">
        <v>29</v>
      </c>
      <c r="B1" s="185"/>
      <c r="C1" s="185"/>
      <c r="D1" s="185"/>
      <c r="E1" s="32"/>
      <c r="F1" s="32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1"/>
      <c r="AA1" s="11"/>
      <c r="AB1" s="11"/>
    </row>
    <row r="2" spans="1:28" ht="14.1" customHeight="1">
      <c r="A2" s="187" t="s">
        <v>0</v>
      </c>
      <c r="B2" s="188"/>
      <c r="C2" s="188"/>
      <c r="D2" s="189"/>
      <c r="E2" s="31"/>
      <c r="F2" s="31"/>
      <c r="G2" s="184"/>
      <c r="H2" s="184"/>
      <c r="I2" s="184"/>
      <c r="J2" s="184"/>
      <c r="K2" s="184"/>
      <c r="L2" s="31"/>
      <c r="M2" s="190"/>
      <c r="N2" s="190"/>
      <c r="O2" s="190"/>
      <c r="P2" s="184" t="s">
        <v>1</v>
      </c>
      <c r="Q2" s="184"/>
      <c r="R2" s="184"/>
      <c r="S2" s="184"/>
      <c r="T2" s="184"/>
      <c r="U2" s="184"/>
      <c r="V2" s="184"/>
      <c r="W2" s="184"/>
      <c r="X2" s="184"/>
      <c r="Y2" s="184"/>
      <c r="Z2" s="11"/>
      <c r="AA2" s="11"/>
      <c r="AB2" s="11"/>
    </row>
    <row r="3" spans="1:28" ht="12.95" customHeight="1">
      <c r="A3" s="184" t="s">
        <v>2</v>
      </c>
      <c r="B3" s="184"/>
      <c r="C3" s="184"/>
      <c r="D3" s="184"/>
      <c r="E3" s="3"/>
      <c r="F3" s="3"/>
      <c r="G3" s="184"/>
      <c r="H3" s="184"/>
      <c r="I3" s="184"/>
      <c r="J3" s="184"/>
      <c r="K3" s="184"/>
      <c r="L3" s="31"/>
      <c r="M3" s="190"/>
      <c r="N3" s="190"/>
      <c r="O3" s="190"/>
      <c r="P3" s="190"/>
      <c r="Q3" s="190"/>
      <c r="R3" s="190"/>
      <c r="S3" s="190"/>
      <c r="T3" s="190"/>
      <c r="U3" s="190"/>
      <c r="V3" s="190"/>
      <c r="W3" s="190"/>
      <c r="X3" s="190"/>
      <c r="Y3" s="190"/>
      <c r="Z3" s="11"/>
      <c r="AA3" s="11"/>
      <c r="AB3" s="11"/>
    </row>
    <row r="4" spans="1:28" ht="15" customHeight="1">
      <c r="A4" s="184" t="s">
        <v>3</v>
      </c>
      <c r="B4" s="184"/>
      <c r="C4" s="184"/>
      <c r="D4" s="184"/>
      <c r="E4" s="31"/>
      <c r="F4" s="31"/>
      <c r="G4" s="183" t="s">
        <v>201</v>
      </c>
      <c r="H4" s="183"/>
      <c r="I4" s="183"/>
      <c r="J4" s="183"/>
      <c r="K4" s="183"/>
      <c r="L4" s="31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1"/>
      <c r="AA4" s="11"/>
      <c r="AB4" s="11"/>
    </row>
    <row r="5" spans="1:28" ht="15" customHeight="1" thickBot="1">
      <c r="A5" s="184" t="s">
        <v>4</v>
      </c>
      <c r="B5" s="184"/>
      <c r="C5" s="184"/>
      <c r="D5" s="184"/>
      <c r="E5" s="31"/>
      <c r="F5" s="31"/>
      <c r="G5" s="183" t="s">
        <v>5</v>
      </c>
      <c r="H5" s="183"/>
      <c r="I5" s="183"/>
      <c r="J5" s="183"/>
      <c r="K5" s="183"/>
      <c r="L5" s="31"/>
      <c r="M5" s="190"/>
      <c r="N5" s="190"/>
      <c r="O5" s="190"/>
      <c r="P5" s="190"/>
      <c r="Q5" s="190"/>
      <c r="R5" s="190"/>
      <c r="S5" s="191"/>
      <c r="T5" s="190"/>
      <c r="U5" s="190"/>
      <c r="V5" s="190"/>
      <c r="W5" s="190"/>
      <c r="X5" s="190"/>
      <c r="Y5" s="190"/>
      <c r="Z5" s="11"/>
      <c r="AA5" s="11"/>
      <c r="AB5" s="11"/>
    </row>
    <row r="6" spans="1:28" ht="83.25" customHeight="1">
      <c r="A6" s="4" t="s">
        <v>6</v>
      </c>
      <c r="B6" s="5" t="s">
        <v>7</v>
      </c>
      <c r="C6" s="5" t="s">
        <v>133</v>
      </c>
      <c r="D6" s="5" t="s">
        <v>8</v>
      </c>
      <c r="E6" s="5" t="s">
        <v>9</v>
      </c>
      <c r="F6" s="5" t="s">
        <v>51</v>
      </c>
      <c r="G6" s="5" t="s">
        <v>31</v>
      </c>
      <c r="H6" s="5" t="s">
        <v>10</v>
      </c>
      <c r="I6" s="5" t="s">
        <v>27</v>
      </c>
      <c r="J6" s="5" t="s">
        <v>11</v>
      </c>
      <c r="K6" s="5" t="s">
        <v>12</v>
      </c>
      <c r="L6" s="5" t="s">
        <v>26</v>
      </c>
      <c r="M6" s="5" t="s">
        <v>13</v>
      </c>
      <c r="N6" s="5" t="s">
        <v>14</v>
      </c>
      <c r="O6" s="5" t="s">
        <v>15</v>
      </c>
      <c r="P6" s="5" t="s">
        <v>16</v>
      </c>
      <c r="Q6" s="6" t="s">
        <v>17</v>
      </c>
      <c r="R6" s="35" t="s">
        <v>42</v>
      </c>
      <c r="S6" s="44" t="s">
        <v>18</v>
      </c>
      <c r="T6" s="39" t="s">
        <v>19</v>
      </c>
      <c r="U6" s="5" t="s">
        <v>20</v>
      </c>
      <c r="V6" s="5" t="s">
        <v>21</v>
      </c>
      <c r="W6" s="5" t="s">
        <v>22</v>
      </c>
      <c r="X6" s="5" t="s">
        <v>23</v>
      </c>
      <c r="Y6" s="7" t="s">
        <v>24</v>
      </c>
      <c r="Z6" s="34" t="s">
        <v>43</v>
      </c>
      <c r="AA6" s="34" t="s">
        <v>202</v>
      </c>
      <c r="AB6" s="34" t="s">
        <v>203</v>
      </c>
    </row>
    <row r="7" spans="1:28" ht="12.75">
      <c r="A7" s="181" t="s">
        <v>47</v>
      </c>
      <c r="B7" s="181"/>
      <c r="C7" s="181"/>
      <c r="D7" s="181"/>
      <c r="E7" s="181"/>
      <c r="F7" s="181"/>
      <c r="G7" s="181"/>
      <c r="H7" s="8"/>
      <c r="I7" s="8"/>
      <c r="J7" s="8"/>
      <c r="K7" s="8"/>
      <c r="L7" s="8"/>
      <c r="M7" s="8"/>
      <c r="N7" s="8"/>
      <c r="O7" s="8"/>
      <c r="P7" s="8"/>
      <c r="Q7" s="9"/>
      <c r="R7" s="36"/>
      <c r="S7" s="45"/>
      <c r="T7" s="40"/>
      <c r="U7" s="8"/>
      <c r="V7" s="8"/>
      <c r="W7" s="8"/>
      <c r="X7" s="8"/>
      <c r="Y7" s="8"/>
      <c r="Z7" s="8"/>
      <c r="AA7" s="8"/>
      <c r="AB7" s="8"/>
    </row>
    <row r="8" spans="1:28" ht="15">
      <c r="A8" s="3"/>
      <c r="B8" s="3" t="s">
        <v>25</v>
      </c>
      <c r="C8" s="10" t="s">
        <v>28</v>
      </c>
      <c r="D8" s="10" t="s">
        <v>28</v>
      </c>
      <c r="E8" s="20"/>
      <c r="F8" s="12" t="s">
        <v>186</v>
      </c>
      <c r="G8" s="13" t="s">
        <v>30</v>
      </c>
      <c r="H8" s="14">
        <v>20</v>
      </c>
      <c r="I8" s="14"/>
      <c r="J8" s="3">
        <f>H8+0.1</f>
        <v>20.100000000000001</v>
      </c>
      <c r="K8" s="3">
        <v>20</v>
      </c>
      <c r="L8" s="3">
        <v>20</v>
      </c>
      <c r="M8" s="3">
        <v>1100</v>
      </c>
      <c r="N8" s="3">
        <v>550</v>
      </c>
      <c r="O8" s="3">
        <v>150</v>
      </c>
      <c r="P8" s="15">
        <f>1650*20</f>
        <v>33000</v>
      </c>
      <c r="Q8" s="16"/>
      <c r="R8" s="37">
        <f>P8*(1-Q8)</f>
        <v>33000</v>
      </c>
      <c r="S8" s="46">
        <v>5</v>
      </c>
      <c r="T8" s="41">
        <f>S8*P8</f>
        <v>165000</v>
      </c>
      <c r="U8" s="17">
        <f>S8*R8</f>
        <v>165000</v>
      </c>
      <c r="V8" s="17">
        <f>S8*L8</f>
        <v>100</v>
      </c>
      <c r="W8" s="17">
        <f>S8/K8</f>
        <v>0.25</v>
      </c>
      <c r="X8" s="18">
        <f t="shared" ref="X8:X14" si="0">S8*J8</f>
        <v>100.5</v>
      </c>
      <c r="Y8" s="19">
        <f>S8*((M8*N8*O8/1000000000))</f>
        <v>0.45374999999999999</v>
      </c>
      <c r="Z8" s="17">
        <f>P8/H8</f>
        <v>1650</v>
      </c>
      <c r="AA8" s="17">
        <f>Z8+150</f>
        <v>1800</v>
      </c>
      <c r="AB8" s="17">
        <f>AA8*V8</f>
        <v>180000</v>
      </c>
    </row>
    <row r="9" spans="1:28" ht="15">
      <c r="A9" s="3"/>
      <c r="B9" s="3" t="s">
        <v>25</v>
      </c>
      <c r="C9" s="10" t="s">
        <v>28</v>
      </c>
      <c r="D9" s="10" t="s">
        <v>28</v>
      </c>
      <c r="E9" s="20"/>
      <c r="F9" s="12" t="s">
        <v>186</v>
      </c>
      <c r="G9" s="33" t="s">
        <v>32</v>
      </c>
      <c r="H9" s="14">
        <v>20</v>
      </c>
      <c r="I9" s="14"/>
      <c r="J9" s="3">
        <f t="shared" ref="J9:J14" si="1">H9+0.1</f>
        <v>20.100000000000001</v>
      </c>
      <c r="K9" s="3">
        <v>20</v>
      </c>
      <c r="L9" s="3">
        <v>20</v>
      </c>
      <c r="M9" s="3">
        <v>1100</v>
      </c>
      <c r="N9" s="3">
        <v>550</v>
      </c>
      <c r="O9" s="3">
        <v>150</v>
      </c>
      <c r="P9" s="15">
        <f t="shared" ref="P9:P14" si="2">1650*20</f>
        <v>33000</v>
      </c>
      <c r="Q9" s="16"/>
      <c r="R9" s="37">
        <f t="shared" ref="R9:R14" si="3">P9*(1-Q9)</f>
        <v>33000</v>
      </c>
      <c r="S9" s="46">
        <v>5</v>
      </c>
      <c r="T9" s="41">
        <f t="shared" ref="T9:T14" si="4">S9*P9</f>
        <v>165000</v>
      </c>
      <c r="U9" s="17">
        <f t="shared" ref="U9:U14" si="5">S9*R9</f>
        <v>165000</v>
      </c>
      <c r="V9" s="17">
        <f t="shared" ref="V9:V14" si="6">S9*L9</f>
        <v>100</v>
      </c>
      <c r="W9" s="17">
        <f t="shared" ref="W9:W14" si="7">S9/K9</f>
        <v>0.25</v>
      </c>
      <c r="X9" s="18">
        <f t="shared" si="0"/>
        <v>100.5</v>
      </c>
      <c r="Y9" s="19">
        <f t="shared" ref="Y9:Y14" si="8">S9*((M9*N9*O9/1000000000))</f>
        <v>0.45374999999999999</v>
      </c>
      <c r="Z9" s="17">
        <f t="shared" ref="Z9:Z14" si="9">P9/H9</f>
        <v>1650</v>
      </c>
      <c r="AA9" s="17">
        <f t="shared" ref="AA9:AA14" si="10">Z9+150</f>
        <v>1800</v>
      </c>
      <c r="AB9" s="17">
        <f t="shared" ref="AB9:AB14" si="11">AA9*V9</f>
        <v>180000</v>
      </c>
    </row>
    <row r="10" spans="1:28" ht="15">
      <c r="A10" s="3"/>
      <c r="B10" s="3" t="s">
        <v>25</v>
      </c>
      <c r="C10" s="10" t="s">
        <v>28</v>
      </c>
      <c r="D10" s="10" t="s">
        <v>28</v>
      </c>
      <c r="E10" s="20"/>
      <c r="F10" s="12" t="s">
        <v>186</v>
      </c>
      <c r="G10" s="33" t="s">
        <v>33</v>
      </c>
      <c r="H10" s="14">
        <v>20</v>
      </c>
      <c r="I10" s="14"/>
      <c r="J10" s="3">
        <f t="shared" si="1"/>
        <v>20.100000000000001</v>
      </c>
      <c r="K10" s="3">
        <v>20</v>
      </c>
      <c r="L10" s="3">
        <v>20</v>
      </c>
      <c r="M10" s="3">
        <v>1100</v>
      </c>
      <c r="N10" s="3">
        <v>550</v>
      </c>
      <c r="O10" s="3">
        <v>150</v>
      </c>
      <c r="P10" s="15">
        <f t="shared" si="2"/>
        <v>33000</v>
      </c>
      <c r="Q10" s="16"/>
      <c r="R10" s="37">
        <f t="shared" si="3"/>
        <v>33000</v>
      </c>
      <c r="S10" s="46">
        <v>5</v>
      </c>
      <c r="T10" s="41">
        <f t="shared" si="4"/>
        <v>165000</v>
      </c>
      <c r="U10" s="17">
        <f t="shared" si="5"/>
        <v>165000</v>
      </c>
      <c r="V10" s="17">
        <f t="shared" si="6"/>
        <v>100</v>
      </c>
      <c r="W10" s="17">
        <f t="shared" si="7"/>
        <v>0.25</v>
      </c>
      <c r="X10" s="18">
        <f t="shared" si="0"/>
        <v>100.5</v>
      </c>
      <c r="Y10" s="19">
        <f t="shared" si="8"/>
        <v>0.45374999999999999</v>
      </c>
      <c r="Z10" s="17">
        <f t="shared" si="9"/>
        <v>1650</v>
      </c>
      <c r="AA10" s="17">
        <f t="shared" si="10"/>
        <v>1800</v>
      </c>
      <c r="AB10" s="17">
        <f t="shared" si="11"/>
        <v>180000</v>
      </c>
    </row>
    <row r="11" spans="1:28" ht="15">
      <c r="A11" s="3"/>
      <c r="B11" s="3" t="s">
        <v>25</v>
      </c>
      <c r="C11" s="10" t="s">
        <v>28</v>
      </c>
      <c r="D11" s="10" t="s">
        <v>28</v>
      </c>
      <c r="E11" s="20"/>
      <c r="F11" s="12" t="s">
        <v>186</v>
      </c>
      <c r="G11" s="33" t="s">
        <v>34</v>
      </c>
      <c r="H11" s="14">
        <v>20</v>
      </c>
      <c r="I11" s="14"/>
      <c r="J11" s="3">
        <f t="shared" si="1"/>
        <v>20.100000000000001</v>
      </c>
      <c r="K11" s="3">
        <v>20</v>
      </c>
      <c r="L11" s="3">
        <v>20</v>
      </c>
      <c r="M11" s="3">
        <v>1100</v>
      </c>
      <c r="N11" s="3">
        <v>550</v>
      </c>
      <c r="O11" s="3">
        <v>150</v>
      </c>
      <c r="P11" s="15">
        <f t="shared" si="2"/>
        <v>33000</v>
      </c>
      <c r="Q11" s="16"/>
      <c r="R11" s="37">
        <f t="shared" si="3"/>
        <v>33000</v>
      </c>
      <c r="S11" s="46">
        <v>5</v>
      </c>
      <c r="T11" s="41">
        <f t="shared" si="4"/>
        <v>165000</v>
      </c>
      <c r="U11" s="17">
        <f t="shared" si="5"/>
        <v>165000</v>
      </c>
      <c r="V11" s="17">
        <f t="shared" si="6"/>
        <v>100</v>
      </c>
      <c r="W11" s="17">
        <f t="shared" si="7"/>
        <v>0.25</v>
      </c>
      <c r="X11" s="18">
        <f t="shared" si="0"/>
        <v>100.5</v>
      </c>
      <c r="Y11" s="19">
        <f t="shared" si="8"/>
        <v>0.45374999999999999</v>
      </c>
      <c r="Z11" s="17">
        <f t="shared" si="9"/>
        <v>1650</v>
      </c>
      <c r="AA11" s="17">
        <f t="shared" si="10"/>
        <v>1800</v>
      </c>
      <c r="AB11" s="17">
        <f t="shared" si="11"/>
        <v>180000</v>
      </c>
    </row>
    <row r="12" spans="1:28" ht="15">
      <c r="A12" s="3"/>
      <c r="B12" s="3" t="s">
        <v>25</v>
      </c>
      <c r="C12" s="10" t="s">
        <v>28</v>
      </c>
      <c r="D12" s="10" t="s">
        <v>28</v>
      </c>
      <c r="E12" s="20"/>
      <c r="F12" s="12" t="s">
        <v>186</v>
      </c>
      <c r="G12" s="33" t="s">
        <v>35</v>
      </c>
      <c r="H12" s="14">
        <v>20</v>
      </c>
      <c r="I12" s="14"/>
      <c r="J12" s="3">
        <f t="shared" si="1"/>
        <v>20.100000000000001</v>
      </c>
      <c r="K12" s="3">
        <v>20</v>
      </c>
      <c r="L12" s="3">
        <v>20</v>
      </c>
      <c r="M12" s="3">
        <v>1100</v>
      </c>
      <c r="N12" s="3">
        <v>550</v>
      </c>
      <c r="O12" s="3">
        <v>150</v>
      </c>
      <c r="P12" s="15">
        <f t="shared" si="2"/>
        <v>33000</v>
      </c>
      <c r="Q12" s="16"/>
      <c r="R12" s="37">
        <f t="shared" si="3"/>
        <v>33000</v>
      </c>
      <c r="S12" s="46">
        <v>5</v>
      </c>
      <c r="T12" s="41">
        <f t="shared" si="4"/>
        <v>165000</v>
      </c>
      <c r="U12" s="17">
        <f t="shared" si="5"/>
        <v>165000</v>
      </c>
      <c r="V12" s="17">
        <f t="shared" si="6"/>
        <v>100</v>
      </c>
      <c r="W12" s="17">
        <f t="shared" si="7"/>
        <v>0.25</v>
      </c>
      <c r="X12" s="18">
        <f t="shared" si="0"/>
        <v>100.5</v>
      </c>
      <c r="Y12" s="19">
        <f t="shared" si="8"/>
        <v>0.45374999999999999</v>
      </c>
      <c r="Z12" s="17">
        <f t="shared" si="9"/>
        <v>1650</v>
      </c>
      <c r="AA12" s="17">
        <f t="shared" si="10"/>
        <v>1800</v>
      </c>
      <c r="AB12" s="17">
        <f t="shared" si="11"/>
        <v>180000</v>
      </c>
    </row>
    <row r="13" spans="1:28" ht="15">
      <c r="A13" s="3"/>
      <c r="B13" s="3" t="s">
        <v>25</v>
      </c>
      <c r="C13" s="10" t="s">
        <v>28</v>
      </c>
      <c r="D13" s="10" t="s">
        <v>28</v>
      </c>
      <c r="E13" s="20"/>
      <c r="F13" s="12" t="s">
        <v>186</v>
      </c>
      <c r="G13" s="33" t="s">
        <v>36</v>
      </c>
      <c r="H13" s="14">
        <v>20</v>
      </c>
      <c r="I13" s="14"/>
      <c r="J13" s="3">
        <f t="shared" si="1"/>
        <v>20.100000000000001</v>
      </c>
      <c r="K13" s="3">
        <v>20</v>
      </c>
      <c r="L13" s="3">
        <v>20</v>
      </c>
      <c r="M13" s="3">
        <v>1100</v>
      </c>
      <c r="N13" s="3">
        <v>550</v>
      </c>
      <c r="O13" s="3">
        <v>150</v>
      </c>
      <c r="P13" s="15">
        <f t="shared" si="2"/>
        <v>33000</v>
      </c>
      <c r="Q13" s="16"/>
      <c r="R13" s="37">
        <f t="shared" si="3"/>
        <v>33000</v>
      </c>
      <c r="S13" s="46">
        <v>5</v>
      </c>
      <c r="T13" s="41">
        <f t="shared" si="4"/>
        <v>165000</v>
      </c>
      <c r="U13" s="17">
        <f t="shared" si="5"/>
        <v>165000</v>
      </c>
      <c r="V13" s="17">
        <f t="shared" si="6"/>
        <v>100</v>
      </c>
      <c r="W13" s="17">
        <f t="shared" si="7"/>
        <v>0.25</v>
      </c>
      <c r="X13" s="18">
        <f t="shared" si="0"/>
        <v>100.5</v>
      </c>
      <c r="Y13" s="19">
        <f t="shared" si="8"/>
        <v>0.45374999999999999</v>
      </c>
      <c r="Z13" s="17">
        <f t="shared" si="9"/>
        <v>1650</v>
      </c>
      <c r="AA13" s="17">
        <f t="shared" si="10"/>
        <v>1800</v>
      </c>
      <c r="AB13" s="17">
        <f t="shared" si="11"/>
        <v>180000</v>
      </c>
    </row>
    <row r="14" spans="1:28" ht="15">
      <c r="A14" s="3"/>
      <c r="B14" s="3" t="s">
        <v>25</v>
      </c>
      <c r="C14" s="10" t="s">
        <v>28</v>
      </c>
      <c r="D14" s="10" t="s">
        <v>28</v>
      </c>
      <c r="E14" s="20"/>
      <c r="F14" s="12" t="s">
        <v>186</v>
      </c>
      <c r="G14" s="33" t="s">
        <v>37</v>
      </c>
      <c r="H14" s="14">
        <v>20</v>
      </c>
      <c r="I14" s="14"/>
      <c r="J14" s="3">
        <f t="shared" si="1"/>
        <v>20.100000000000001</v>
      </c>
      <c r="K14" s="3">
        <v>20</v>
      </c>
      <c r="L14" s="3">
        <v>20</v>
      </c>
      <c r="M14" s="3">
        <v>1100</v>
      </c>
      <c r="N14" s="3">
        <v>550</v>
      </c>
      <c r="O14" s="3">
        <v>150</v>
      </c>
      <c r="P14" s="15">
        <f t="shared" si="2"/>
        <v>33000</v>
      </c>
      <c r="Q14" s="16"/>
      <c r="R14" s="37">
        <f t="shared" si="3"/>
        <v>33000</v>
      </c>
      <c r="S14" s="46">
        <v>5</v>
      </c>
      <c r="T14" s="41">
        <f t="shared" si="4"/>
        <v>165000</v>
      </c>
      <c r="U14" s="17">
        <f t="shared" si="5"/>
        <v>165000</v>
      </c>
      <c r="V14" s="17">
        <f t="shared" si="6"/>
        <v>100</v>
      </c>
      <c r="W14" s="17">
        <f t="shared" si="7"/>
        <v>0.25</v>
      </c>
      <c r="X14" s="18">
        <f t="shared" si="0"/>
        <v>100.5</v>
      </c>
      <c r="Y14" s="19">
        <f t="shared" si="8"/>
        <v>0.45374999999999999</v>
      </c>
      <c r="Z14" s="17">
        <f t="shared" si="9"/>
        <v>1650</v>
      </c>
      <c r="AA14" s="17">
        <f t="shared" si="10"/>
        <v>1800</v>
      </c>
      <c r="AB14" s="17">
        <f t="shared" si="11"/>
        <v>180000</v>
      </c>
    </row>
    <row r="15" spans="1:28" ht="12.75">
      <c r="A15" s="181" t="s">
        <v>253</v>
      </c>
      <c r="B15" s="181"/>
      <c r="C15" s="181"/>
      <c r="D15" s="181"/>
      <c r="E15" s="181"/>
      <c r="F15" s="181"/>
      <c r="G15" s="181"/>
      <c r="H15" s="8"/>
      <c r="I15" s="8"/>
      <c r="J15" s="8"/>
      <c r="K15" s="8"/>
      <c r="L15" s="8"/>
      <c r="M15" s="8"/>
      <c r="N15" s="8"/>
      <c r="O15" s="8"/>
      <c r="P15" s="8"/>
      <c r="Q15" s="9"/>
      <c r="R15" s="36"/>
      <c r="S15" s="47">
        <f t="shared" ref="S15:AB15" si="12">SUM(S8:S14)</f>
        <v>35</v>
      </c>
      <c r="T15" s="42">
        <f t="shared" si="12"/>
        <v>1155000</v>
      </c>
      <c r="U15" s="29">
        <f t="shared" si="12"/>
        <v>1155000</v>
      </c>
      <c r="V15" s="29">
        <f t="shared" si="12"/>
        <v>700</v>
      </c>
      <c r="W15" s="29">
        <f t="shared" si="12"/>
        <v>1.75</v>
      </c>
      <c r="X15" s="29">
        <f t="shared" si="12"/>
        <v>703.5</v>
      </c>
      <c r="Y15" s="30">
        <f t="shared" si="12"/>
        <v>3.1762499999999996</v>
      </c>
      <c r="Z15" s="29">
        <f t="shared" si="12"/>
        <v>11550</v>
      </c>
      <c r="AA15" s="29">
        <f t="shared" si="12"/>
        <v>12600</v>
      </c>
      <c r="AB15" s="29">
        <f t="shared" si="12"/>
        <v>1260000</v>
      </c>
    </row>
    <row r="16" spans="1:28" s="28" customFormat="1" ht="15" customHeight="1">
      <c r="A16" s="67"/>
      <c r="B16" s="67" t="s">
        <v>25</v>
      </c>
      <c r="C16" s="68" t="s">
        <v>28</v>
      </c>
      <c r="D16" s="68" t="s">
        <v>28</v>
      </c>
      <c r="E16" s="69"/>
      <c r="F16" s="70" t="s">
        <v>186</v>
      </c>
      <c r="G16" s="71" t="s">
        <v>38</v>
      </c>
      <c r="H16" s="67">
        <v>12</v>
      </c>
      <c r="I16" s="67"/>
      <c r="J16" s="67">
        <f>H16+0.7</f>
        <v>12.7</v>
      </c>
      <c r="K16" s="67">
        <v>40</v>
      </c>
      <c r="L16" s="67">
        <v>12</v>
      </c>
      <c r="M16" s="67">
        <v>410</v>
      </c>
      <c r="N16" s="67">
        <v>280</v>
      </c>
      <c r="O16" s="67">
        <v>290</v>
      </c>
      <c r="P16" s="72">
        <f>1700*L16</f>
        <v>20400</v>
      </c>
      <c r="Q16" s="73"/>
      <c r="R16" s="74">
        <f>P16*(1-Q16)</f>
        <v>20400</v>
      </c>
      <c r="S16" s="75">
        <v>5</v>
      </c>
      <c r="T16" s="76">
        <f>S16*P16</f>
        <v>102000</v>
      </c>
      <c r="U16" s="77">
        <f>T16</f>
        <v>102000</v>
      </c>
      <c r="V16" s="77">
        <f>S16*L16</f>
        <v>60</v>
      </c>
      <c r="W16" s="77">
        <f>S16/K16</f>
        <v>0.125</v>
      </c>
      <c r="X16" s="77">
        <f>S16*J16</f>
        <v>63.5</v>
      </c>
      <c r="Y16" s="78">
        <f>S16*((M16*N16*O16/1000000000))</f>
        <v>0.16646</v>
      </c>
      <c r="Z16" s="77">
        <f>P16/H16</f>
        <v>1700</v>
      </c>
      <c r="AA16" s="77">
        <f>Z16+150</f>
        <v>1850</v>
      </c>
      <c r="AB16" s="77">
        <f>AA16*V16</f>
        <v>111000</v>
      </c>
    </row>
    <row r="17" spans="1:28" s="28" customFormat="1" ht="15" customHeight="1">
      <c r="A17" s="67"/>
      <c r="B17" s="67" t="s">
        <v>25</v>
      </c>
      <c r="C17" s="68" t="s">
        <v>28</v>
      </c>
      <c r="D17" s="68" t="s">
        <v>28</v>
      </c>
      <c r="E17" s="69"/>
      <c r="F17" s="70" t="s">
        <v>186</v>
      </c>
      <c r="G17" s="71" t="s">
        <v>68</v>
      </c>
      <c r="H17" s="67">
        <v>12</v>
      </c>
      <c r="I17" s="67"/>
      <c r="J17" s="67">
        <f t="shared" ref="J17:J22" si="13">H17+0.7</f>
        <v>12.7</v>
      </c>
      <c r="K17" s="67">
        <v>40</v>
      </c>
      <c r="L17" s="67">
        <v>12</v>
      </c>
      <c r="M17" s="67">
        <v>410</v>
      </c>
      <c r="N17" s="67">
        <v>280</v>
      </c>
      <c r="O17" s="67">
        <v>290</v>
      </c>
      <c r="P17" s="72">
        <f t="shared" ref="P17:P22" si="14">1700*L17</f>
        <v>20400</v>
      </c>
      <c r="Q17" s="73"/>
      <c r="R17" s="74">
        <f t="shared" ref="R17:R22" si="15">P17*(1-Q17)</f>
        <v>20400</v>
      </c>
      <c r="S17" s="75">
        <v>5</v>
      </c>
      <c r="T17" s="76">
        <f t="shared" ref="T17:T22" si="16">S17*P17</f>
        <v>102000</v>
      </c>
      <c r="U17" s="77">
        <f t="shared" ref="U17:U22" si="17">T17</f>
        <v>102000</v>
      </c>
      <c r="V17" s="77">
        <f t="shared" ref="V17:V22" si="18">S17*L17</f>
        <v>60</v>
      </c>
      <c r="W17" s="77">
        <f t="shared" ref="W17:W22" si="19">S17/K17</f>
        <v>0.125</v>
      </c>
      <c r="X17" s="77">
        <f t="shared" ref="X17:X22" si="20">S17*J17</f>
        <v>63.5</v>
      </c>
      <c r="Y17" s="78">
        <f t="shared" ref="Y17:Y22" si="21">S17*((M17*N17*O17/1000000000))</f>
        <v>0.16646</v>
      </c>
      <c r="Z17" s="77">
        <f t="shared" ref="Z17:Z22" si="22">P17/H17</f>
        <v>1700</v>
      </c>
      <c r="AA17" s="77">
        <f t="shared" ref="AA17:AA22" si="23">Z17+150</f>
        <v>1850</v>
      </c>
      <c r="AB17" s="77">
        <f t="shared" ref="AB17:AB22" si="24">AA17*V17</f>
        <v>111000</v>
      </c>
    </row>
    <row r="18" spans="1:28" s="28" customFormat="1" ht="15" customHeight="1">
      <c r="A18" s="67"/>
      <c r="B18" s="67" t="s">
        <v>25</v>
      </c>
      <c r="C18" s="68" t="s">
        <v>28</v>
      </c>
      <c r="D18" s="68" t="s">
        <v>28</v>
      </c>
      <c r="E18" s="69"/>
      <c r="F18" s="70" t="s">
        <v>186</v>
      </c>
      <c r="G18" s="71" t="s">
        <v>69</v>
      </c>
      <c r="H18" s="67">
        <v>12</v>
      </c>
      <c r="I18" s="67"/>
      <c r="J18" s="67">
        <f t="shared" si="13"/>
        <v>12.7</v>
      </c>
      <c r="K18" s="67">
        <v>40</v>
      </c>
      <c r="L18" s="67">
        <v>12</v>
      </c>
      <c r="M18" s="67">
        <v>410</v>
      </c>
      <c r="N18" s="67">
        <v>280</v>
      </c>
      <c r="O18" s="67">
        <v>290</v>
      </c>
      <c r="P18" s="72">
        <f t="shared" si="14"/>
        <v>20400</v>
      </c>
      <c r="Q18" s="73"/>
      <c r="R18" s="74">
        <f t="shared" si="15"/>
        <v>20400</v>
      </c>
      <c r="S18" s="75">
        <v>5</v>
      </c>
      <c r="T18" s="76">
        <f t="shared" si="16"/>
        <v>102000</v>
      </c>
      <c r="U18" s="77">
        <f t="shared" si="17"/>
        <v>102000</v>
      </c>
      <c r="V18" s="77">
        <f t="shared" si="18"/>
        <v>60</v>
      </c>
      <c r="W18" s="77">
        <f t="shared" si="19"/>
        <v>0.125</v>
      </c>
      <c r="X18" s="77">
        <f t="shared" si="20"/>
        <v>63.5</v>
      </c>
      <c r="Y18" s="78">
        <f t="shared" si="21"/>
        <v>0.16646</v>
      </c>
      <c r="Z18" s="77">
        <f t="shared" si="22"/>
        <v>1700</v>
      </c>
      <c r="AA18" s="77">
        <f t="shared" si="23"/>
        <v>1850</v>
      </c>
      <c r="AB18" s="77">
        <f t="shared" si="24"/>
        <v>111000</v>
      </c>
    </row>
    <row r="19" spans="1:28" s="28" customFormat="1" ht="15" customHeight="1">
      <c r="A19" s="67"/>
      <c r="B19" s="67" t="s">
        <v>25</v>
      </c>
      <c r="C19" s="68" t="s">
        <v>28</v>
      </c>
      <c r="D19" s="68" t="s">
        <v>28</v>
      </c>
      <c r="E19" s="69"/>
      <c r="F19" s="70" t="s">
        <v>186</v>
      </c>
      <c r="G19" s="71" t="s">
        <v>70</v>
      </c>
      <c r="H19" s="67">
        <v>12</v>
      </c>
      <c r="I19" s="67"/>
      <c r="J19" s="67">
        <f t="shared" si="13"/>
        <v>12.7</v>
      </c>
      <c r="K19" s="67">
        <v>40</v>
      </c>
      <c r="L19" s="67">
        <v>12</v>
      </c>
      <c r="M19" s="67">
        <v>410</v>
      </c>
      <c r="N19" s="67">
        <v>280</v>
      </c>
      <c r="O19" s="67">
        <v>290</v>
      </c>
      <c r="P19" s="72">
        <f t="shared" si="14"/>
        <v>20400</v>
      </c>
      <c r="Q19" s="73"/>
      <c r="R19" s="74">
        <f t="shared" si="15"/>
        <v>20400</v>
      </c>
      <c r="S19" s="75">
        <v>5</v>
      </c>
      <c r="T19" s="76">
        <f t="shared" si="16"/>
        <v>102000</v>
      </c>
      <c r="U19" s="77">
        <f t="shared" si="17"/>
        <v>102000</v>
      </c>
      <c r="V19" s="77">
        <f t="shared" si="18"/>
        <v>60</v>
      </c>
      <c r="W19" s="77">
        <f t="shared" si="19"/>
        <v>0.125</v>
      </c>
      <c r="X19" s="77">
        <f t="shared" si="20"/>
        <v>63.5</v>
      </c>
      <c r="Y19" s="78">
        <f t="shared" si="21"/>
        <v>0.16646</v>
      </c>
      <c r="Z19" s="77">
        <f t="shared" si="22"/>
        <v>1700</v>
      </c>
      <c r="AA19" s="77">
        <f t="shared" si="23"/>
        <v>1850</v>
      </c>
      <c r="AB19" s="77">
        <f t="shared" si="24"/>
        <v>111000</v>
      </c>
    </row>
    <row r="20" spans="1:28" s="28" customFormat="1" ht="15" customHeight="1">
      <c r="A20" s="67"/>
      <c r="B20" s="67" t="s">
        <v>25</v>
      </c>
      <c r="C20" s="68" t="s">
        <v>28</v>
      </c>
      <c r="D20" s="68" t="s">
        <v>28</v>
      </c>
      <c r="E20" s="69"/>
      <c r="F20" s="70" t="s">
        <v>186</v>
      </c>
      <c r="G20" s="71" t="s">
        <v>71</v>
      </c>
      <c r="H20" s="67">
        <v>12</v>
      </c>
      <c r="I20" s="67"/>
      <c r="J20" s="67">
        <f t="shared" si="13"/>
        <v>12.7</v>
      </c>
      <c r="K20" s="67">
        <v>40</v>
      </c>
      <c r="L20" s="67">
        <v>12</v>
      </c>
      <c r="M20" s="67">
        <v>410</v>
      </c>
      <c r="N20" s="67">
        <v>280</v>
      </c>
      <c r="O20" s="67">
        <v>290</v>
      </c>
      <c r="P20" s="72">
        <f t="shared" si="14"/>
        <v>20400</v>
      </c>
      <c r="Q20" s="73"/>
      <c r="R20" s="74">
        <f t="shared" si="15"/>
        <v>20400</v>
      </c>
      <c r="S20" s="75">
        <v>5</v>
      </c>
      <c r="T20" s="76">
        <f t="shared" si="16"/>
        <v>102000</v>
      </c>
      <c r="U20" s="77">
        <f t="shared" si="17"/>
        <v>102000</v>
      </c>
      <c r="V20" s="77">
        <f t="shared" si="18"/>
        <v>60</v>
      </c>
      <c r="W20" s="77">
        <f t="shared" si="19"/>
        <v>0.125</v>
      </c>
      <c r="X20" s="77">
        <f t="shared" si="20"/>
        <v>63.5</v>
      </c>
      <c r="Y20" s="78">
        <f t="shared" si="21"/>
        <v>0.16646</v>
      </c>
      <c r="Z20" s="77">
        <f t="shared" si="22"/>
        <v>1700</v>
      </c>
      <c r="AA20" s="77">
        <f t="shared" si="23"/>
        <v>1850</v>
      </c>
      <c r="AB20" s="77">
        <f t="shared" si="24"/>
        <v>111000</v>
      </c>
    </row>
    <row r="21" spans="1:28" s="28" customFormat="1" ht="15" customHeight="1">
      <c r="A21" s="67"/>
      <c r="B21" s="67" t="s">
        <v>25</v>
      </c>
      <c r="C21" s="68" t="s">
        <v>28</v>
      </c>
      <c r="D21" s="68" t="s">
        <v>28</v>
      </c>
      <c r="E21" s="69"/>
      <c r="F21" s="70" t="s">
        <v>186</v>
      </c>
      <c r="G21" s="71" t="s">
        <v>72</v>
      </c>
      <c r="H21" s="67">
        <v>12</v>
      </c>
      <c r="I21" s="67"/>
      <c r="J21" s="67">
        <f t="shared" si="13"/>
        <v>12.7</v>
      </c>
      <c r="K21" s="67">
        <v>40</v>
      </c>
      <c r="L21" s="67">
        <v>12</v>
      </c>
      <c r="M21" s="67">
        <v>410</v>
      </c>
      <c r="N21" s="67">
        <v>280</v>
      </c>
      <c r="O21" s="67">
        <v>290</v>
      </c>
      <c r="P21" s="72">
        <f t="shared" si="14"/>
        <v>20400</v>
      </c>
      <c r="Q21" s="73"/>
      <c r="R21" s="74">
        <f t="shared" si="15"/>
        <v>20400</v>
      </c>
      <c r="S21" s="75">
        <v>5</v>
      </c>
      <c r="T21" s="76">
        <f t="shared" si="16"/>
        <v>102000</v>
      </c>
      <c r="U21" s="77">
        <f t="shared" si="17"/>
        <v>102000</v>
      </c>
      <c r="V21" s="77">
        <f t="shared" si="18"/>
        <v>60</v>
      </c>
      <c r="W21" s="77">
        <f t="shared" si="19"/>
        <v>0.125</v>
      </c>
      <c r="X21" s="77">
        <f t="shared" si="20"/>
        <v>63.5</v>
      </c>
      <c r="Y21" s="78">
        <f t="shared" si="21"/>
        <v>0.16646</v>
      </c>
      <c r="Z21" s="77">
        <f t="shared" si="22"/>
        <v>1700</v>
      </c>
      <c r="AA21" s="77">
        <f t="shared" si="23"/>
        <v>1850</v>
      </c>
      <c r="AB21" s="77">
        <f t="shared" si="24"/>
        <v>111000</v>
      </c>
    </row>
    <row r="22" spans="1:28" s="28" customFormat="1" ht="15" customHeight="1">
      <c r="A22" s="67"/>
      <c r="B22" s="67" t="s">
        <v>25</v>
      </c>
      <c r="C22" s="68" t="s">
        <v>28</v>
      </c>
      <c r="D22" s="68" t="s">
        <v>28</v>
      </c>
      <c r="E22" s="69"/>
      <c r="F22" s="70" t="s">
        <v>186</v>
      </c>
      <c r="G22" s="71" t="s">
        <v>73</v>
      </c>
      <c r="H22" s="67">
        <v>12</v>
      </c>
      <c r="I22" s="67"/>
      <c r="J22" s="67">
        <f t="shared" si="13"/>
        <v>12.7</v>
      </c>
      <c r="K22" s="67">
        <v>40</v>
      </c>
      <c r="L22" s="67">
        <v>12</v>
      </c>
      <c r="M22" s="67">
        <v>410</v>
      </c>
      <c r="N22" s="67">
        <v>280</v>
      </c>
      <c r="O22" s="67">
        <v>290</v>
      </c>
      <c r="P22" s="72">
        <f t="shared" si="14"/>
        <v>20400</v>
      </c>
      <c r="Q22" s="73"/>
      <c r="R22" s="74">
        <f t="shared" si="15"/>
        <v>20400</v>
      </c>
      <c r="S22" s="75">
        <v>5</v>
      </c>
      <c r="T22" s="76">
        <f t="shared" si="16"/>
        <v>102000</v>
      </c>
      <c r="U22" s="77">
        <f t="shared" si="17"/>
        <v>102000</v>
      </c>
      <c r="V22" s="77">
        <f t="shared" si="18"/>
        <v>60</v>
      </c>
      <c r="W22" s="77">
        <f t="shared" si="19"/>
        <v>0.125</v>
      </c>
      <c r="X22" s="77">
        <f t="shared" si="20"/>
        <v>63.5</v>
      </c>
      <c r="Y22" s="78">
        <f t="shared" si="21"/>
        <v>0.16646</v>
      </c>
      <c r="Z22" s="77">
        <f t="shared" si="22"/>
        <v>1700</v>
      </c>
      <c r="AA22" s="77">
        <f t="shared" si="23"/>
        <v>1850</v>
      </c>
      <c r="AB22" s="77">
        <f t="shared" si="24"/>
        <v>111000</v>
      </c>
    </row>
    <row r="23" spans="1:28" ht="12.75">
      <c r="A23" s="181" t="s">
        <v>39</v>
      </c>
      <c r="B23" s="181"/>
      <c r="C23" s="181"/>
      <c r="D23" s="181"/>
      <c r="E23" s="181"/>
      <c r="F23" s="181"/>
      <c r="G23" s="181"/>
      <c r="H23" s="8"/>
      <c r="I23" s="8"/>
      <c r="J23" s="8"/>
      <c r="K23" s="8"/>
      <c r="L23" s="8"/>
      <c r="M23" s="8"/>
      <c r="N23" s="8"/>
      <c r="O23" s="8"/>
      <c r="P23" s="8"/>
      <c r="Q23" s="9"/>
      <c r="R23" s="36"/>
      <c r="S23" s="47">
        <f t="shared" ref="S23:AB23" si="25">SUM(S16:S22)</f>
        <v>35</v>
      </c>
      <c r="T23" s="42">
        <f t="shared" si="25"/>
        <v>714000</v>
      </c>
      <c r="U23" s="29">
        <f t="shared" si="25"/>
        <v>714000</v>
      </c>
      <c r="V23" s="29">
        <f t="shared" si="25"/>
        <v>420</v>
      </c>
      <c r="W23" s="29">
        <f t="shared" si="25"/>
        <v>0.875</v>
      </c>
      <c r="X23" s="29">
        <f t="shared" si="25"/>
        <v>444.5</v>
      </c>
      <c r="Y23" s="30">
        <f t="shared" si="25"/>
        <v>1.1652200000000001</v>
      </c>
      <c r="Z23" s="29">
        <f t="shared" si="25"/>
        <v>11900</v>
      </c>
      <c r="AA23" s="29">
        <f t="shared" si="25"/>
        <v>12950</v>
      </c>
      <c r="AB23" s="29">
        <f t="shared" si="25"/>
        <v>777000</v>
      </c>
    </row>
    <row r="24" spans="1:28" s="28" customFormat="1" ht="15">
      <c r="A24" s="21"/>
      <c r="B24" s="21" t="s">
        <v>41</v>
      </c>
      <c r="C24" s="10" t="s">
        <v>28</v>
      </c>
      <c r="D24" s="10" t="s">
        <v>28</v>
      </c>
      <c r="E24" s="22"/>
      <c r="F24" s="12" t="s">
        <v>186</v>
      </c>
      <c r="G24" s="13" t="s">
        <v>40</v>
      </c>
      <c r="H24" s="21">
        <v>1</v>
      </c>
      <c r="I24" s="21">
        <v>12</v>
      </c>
      <c r="J24" s="21">
        <f>I24+0.7</f>
        <v>12.7</v>
      </c>
      <c r="K24" s="21">
        <v>40</v>
      </c>
      <c r="L24" s="21">
        <f>I24*H24</f>
        <v>12</v>
      </c>
      <c r="M24" s="21">
        <v>410</v>
      </c>
      <c r="N24" s="21">
        <v>280</v>
      </c>
      <c r="O24" s="3">
        <v>290</v>
      </c>
      <c r="P24" s="24">
        <v>1750</v>
      </c>
      <c r="Q24" s="25"/>
      <c r="R24" s="38">
        <f>(P24*I24)*(1-Q24)</f>
        <v>21000</v>
      </c>
      <c r="S24" s="48">
        <v>5</v>
      </c>
      <c r="T24" s="43">
        <f>S24*R24</f>
        <v>105000</v>
      </c>
      <c r="U24" s="26">
        <f t="shared" ref="U24:U30" si="26">S24*R24</f>
        <v>105000</v>
      </c>
      <c r="V24" s="26">
        <f t="shared" ref="V24:V30" si="27">S24*L24</f>
        <v>60</v>
      </c>
      <c r="W24" s="26">
        <f t="shared" ref="W24:W30" si="28">S24/K24</f>
        <v>0.125</v>
      </c>
      <c r="X24" s="26">
        <f t="shared" ref="X24:X30" si="29">S24*J24</f>
        <v>63.5</v>
      </c>
      <c r="Y24" s="27">
        <f t="shared" ref="Y24:Y30" si="30">S24*((M24*N24*O24/1000000000))</f>
        <v>0.16646</v>
      </c>
      <c r="Z24" s="17">
        <f>P24/H24</f>
        <v>1750</v>
      </c>
      <c r="AA24" s="17">
        <f>Z24+150</f>
        <v>1900</v>
      </c>
      <c r="AB24" s="17">
        <f>AA24*V24</f>
        <v>114000</v>
      </c>
    </row>
    <row r="25" spans="1:28" s="28" customFormat="1" ht="15">
      <c r="A25" s="21"/>
      <c r="B25" s="21" t="s">
        <v>41</v>
      </c>
      <c r="C25" s="10" t="s">
        <v>28</v>
      </c>
      <c r="D25" s="10" t="s">
        <v>28</v>
      </c>
      <c r="E25" s="22"/>
      <c r="F25" s="12" t="s">
        <v>186</v>
      </c>
      <c r="G25" s="33" t="s">
        <v>74</v>
      </c>
      <c r="H25" s="21">
        <v>1</v>
      </c>
      <c r="I25" s="21">
        <v>12</v>
      </c>
      <c r="J25" s="21">
        <f t="shared" ref="J25:J30" si="31">I25+0.7</f>
        <v>12.7</v>
      </c>
      <c r="K25" s="21">
        <v>40</v>
      </c>
      <c r="L25" s="21">
        <f t="shared" ref="L25:L30" si="32">I25*H25</f>
        <v>12</v>
      </c>
      <c r="M25" s="21">
        <v>410</v>
      </c>
      <c r="N25" s="21">
        <v>280</v>
      </c>
      <c r="O25" s="3">
        <v>290</v>
      </c>
      <c r="P25" s="24">
        <v>1750</v>
      </c>
      <c r="Q25" s="25"/>
      <c r="R25" s="38">
        <f t="shared" ref="R25:R30" si="33">(P25*I25)*(1-Q25)</f>
        <v>21000</v>
      </c>
      <c r="S25" s="48">
        <v>5</v>
      </c>
      <c r="T25" s="43">
        <f t="shared" ref="T25:T30" si="34">S25*R25</f>
        <v>105000</v>
      </c>
      <c r="U25" s="26">
        <f t="shared" si="26"/>
        <v>105000</v>
      </c>
      <c r="V25" s="26">
        <f t="shared" si="27"/>
        <v>60</v>
      </c>
      <c r="W25" s="26">
        <f t="shared" si="28"/>
        <v>0.125</v>
      </c>
      <c r="X25" s="26">
        <f t="shared" si="29"/>
        <v>63.5</v>
      </c>
      <c r="Y25" s="27">
        <f t="shared" si="30"/>
        <v>0.16646</v>
      </c>
      <c r="Z25" s="17">
        <f t="shared" ref="Z25:Z30" si="35">P25/H25</f>
        <v>1750</v>
      </c>
      <c r="AA25" s="17">
        <f t="shared" ref="AA25:AA30" si="36">Z25+150</f>
        <v>1900</v>
      </c>
      <c r="AB25" s="17">
        <f t="shared" ref="AB25:AB30" si="37">AA25*V25</f>
        <v>114000</v>
      </c>
    </row>
    <row r="26" spans="1:28" s="28" customFormat="1" ht="15">
      <c r="A26" s="21"/>
      <c r="B26" s="21" t="s">
        <v>41</v>
      </c>
      <c r="C26" s="10" t="s">
        <v>28</v>
      </c>
      <c r="D26" s="10" t="s">
        <v>28</v>
      </c>
      <c r="E26" s="22"/>
      <c r="F26" s="12" t="s">
        <v>186</v>
      </c>
      <c r="G26" s="33" t="s">
        <v>75</v>
      </c>
      <c r="H26" s="21">
        <v>1</v>
      </c>
      <c r="I26" s="21">
        <v>12</v>
      </c>
      <c r="J26" s="21">
        <f t="shared" si="31"/>
        <v>12.7</v>
      </c>
      <c r="K26" s="21">
        <v>40</v>
      </c>
      <c r="L26" s="21">
        <f t="shared" si="32"/>
        <v>12</v>
      </c>
      <c r="M26" s="21">
        <v>410</v>
      </c>
      <c r="N26" s="21">
        <v>280</v>
      </c>
      <c r="O26" s="3">
        <v>290</v>
      </c>
      <c r="P26" s="24">
        <v>1750</v>
      </c>
      <c r="Q26" s="25"/>
      <c r="R26" s="38">
        <f t="shared" si="33"/>
        <v>21000</v>
      </c>
      <c r="S26" s="48">
        <v>5</v>
      </c>
      <c r="T26" s="43">
        <f t="shared" si="34"/>
        <v>105000</v>
      </c>
      <c r="U26" s="26">
        <f t="shared" si="26"/>
        <v>105000</v>
      </c>
      <c r="V26" s="26">
        <f t="shared" si="27"/>
        <v>60</v>
      </c>
      <c r="W26" s="26">
        <f t="shared" si="28"/>
        <v>0.125</v>
      </c>
      <c r="X26" s="26">
        <f t="shared" si="29"/>
        <v>63.5</v>
      </c>
      <c r="Y26" s="27">
        <f t="shared" si="30"/>
        <v>0.16646</v>
      </c>
      <c r="Z26" s="17">
        <f t="shared" si="35"/>
        <v>1750</v>
      </c>
      <c r="AA26" s="17">
        <f t="shared" si="36"/>
        <v>1900</v>
      </c>
      <c r="AB26" s="17">
        <f t="shared" si="37"/>
        <v>114000</v>
      </c>
    </row>
    <row r="27" spans="1:28" s="28" customFormat="1" ht="15">
      <c r="A27" s="21"/>
      <c r="B27" s="21" t="s">
        <v>41</v>
      </c>
      <c r="C27" s="10" t="s">
        <v>28</v>
      </c>
      <c r="D27" s="10" t="s">
        <v>28</v>
      </c>
      <c r="E27" s="22"/>
      <c r="F27" s="12" t="s">
        <v>186</v>
      </c>
      <c r="G27" s="33" t="s">
        <v>76</v>
      </c>
      <c r="H27" s="21">
        <v>1</v>
      </c>
      <c r="I27" s="21">
        <v>12</v>
      </c>
      <c r="J27" s="21">
        <f t="shared" si="31"/>
        <v>12.7</v>
      </c>
      <c r="K27" s="21">
        <v>40</v>
      </c>
      <c r="L27" s="21">
        <f t="shared" si="32"/>
        <v>12</v>
      </c>
      <c r="M27" s="21">
        <v>410</v>
      </c>
      <c r="N27" s="21">
        <v>280</v>
      </c>
      <c r="O27" s="3">
        <v>290</v>
      </c>
      <c r="P27" s="24">
        <v>1750</v>
      </c>
      <c r="Q27" s="25"/>
      <c r="R27" s="38">
        <f t="shared" si="33"/>
        <v>21000</v>
      </c>
      <c r="S27" s="48">
        <v>5</v>
      </c>
      <c r="T27" s="43">
        <f t="shared" si="34"/>
        <v>105000</v>
      </c>
      <c r="U27" s="26">
        <f t="shared" si="26"/>
        <v>105000</v>
      </c>
      <c r="V27" s="26">
        <f t="shared" si="27"/>
        <v>60</v>
      </c>
      <c r="W27" s="26">
        <f t="shared" si="28"/>
        <v>0.125</v>
      </c>
      <c r="X27" s="26">
        <f t="shared" si="29"/>
        <v>63.5</v>
      </c>
      <c r="Y27" s="27">
        <f t="shared" si="30"/>
        <v>0.16646</v>
      </c>
      <c r="Z27" s="17">
        <f t="shared" si="35"/>
        <v>1750</v>
      </c>
      <c r="AA27" s="17">
        <f t="shared" si="36"/>
        <v>1900</v>
      </c>
      <c r="AB27" s="17">
        <f>AA27*V27</f>
        <v>114000</v>
      </c>
    </row>
    <row r="28" spans="1:28" s="28" customFormat="1" ht="15">
      <c r="A28" s="21"/>
      <c r="B28" s="21" t="s">
        <v>41</v>
      </c>
      <c r="C28" s="10" t="s">
        <v>28</v>
      </c>
      <c r="D28" s="10" t="s">
        <v>28</v>
      </c>
      <c r="E28" s="22"/>
      <c r="F28" s="12" t="s">
        <v>186</v>
      </c>
      <c r="G28" s="33" t="s">
        <v>77</v>
      </c>
      <c r="H28" s="21">
        <v>1</v>
      </c>
      <c r="I28" s="21">
        <v>12</v>
      </c>
      <c r="J28" s="21">
        <f t="shared" si="31"/>
        <v>12.7</v>
      </c>
      <c r="K28" s="21">
        <v>40</v>
      </c>
      <c r="L28" s="21">
        <f t="shared" si="32"/>
        <v>12</v>
      </c>
      <c r="M28" s="21">
        <v>410</v>
      </c>
      <c r="N28" s="21">
        <v>280</v>
      </c>
      <c r="O28" s="3">
        <v>290</v>
      </c>
      <c r="P28" s="24">
        <v>1750</v>
      </c>
      <c r="Q28" s="25"/>
      <c r="R28" s="38">
        <f t="shared" si="33"/>
        <v>21000</v>
      </c>
      <c r="S28" s="48">
        <v>5</v>
      </c>
      <c r="T28" s="43">
        <f t="shared" si="34"/>
        <v>105000</v>
      </c>
      <c r="U28" s="26">
        <f t="shared" si="26"/>
        <v>105000</v>
      </c>
      <c r="V28" s="26">
        <f t="shared" si="27"/>
        <v>60</v>
      </c>
      <c r="W28" s="26">
        <f t="shared" si="28"/>
        <v>0.125</v>
      </c>
      <c r="X28" s="26">
        <f t="shared" si="29"/>
        <v>63.5</v>
      </c>
      <c r="Y28" s="27">
        <f t="shared" si="30"/>
        <v>0.16646</v>
      </c>
      <c r="Z28" s="17">
        <f t="shared" si="35"/>
        <v>1750</v>
      </c>
      <c r="AA28" s="17">
        <f t="shared" si="36"/>
        <v>1900</v>
      </c>
      <c r="AB28" s="17">
        <f t="shared" si="37"/>
        <v>114000</v>
      </c>
    </row>
    <row r="29" spans="1:28" s="28" customFormat="1" ht="15">
      <c r="A29" s="21"/>
      <c r="B29" s="21" t="s">
        <v>41</v>
      </c>
      <c r="C29" s="10" t="s">
        <v>28</v>
      </c>
      <c r="D29" s="10" t="s">
        <v>28</v>
      </c>
      <c r="E29" s="22"/>
      <c r="F29" s="12" t="s">
        <v>186</v>
      </c>
      <c r="G29" s="33" t="s">
        <v>78</v>
      </c>
      <c r="H29" s="21">
        <v>1</v>
      </c>
      <c r="I29" s="21">
        <v>12</v>
      </c>
      <c r="J29" s="21">
        <f t="shared" si="31"/>
        <v>12.7</v>
      </c>
      <c r="K29" s="21">
        <v>40</v>
      </c>
      <c r="L29" s="21">
        <f t="shared" si="32"/>
        <v>12</v>
      </c>
      <c r="M29" s="21">
        <v>410</v>
      </c>
      <c r="N29" s="21">
        <v>280</v>
      </c>
      <c r="O29" s="3">
        <v>290</v>
      </c>
      <c r="P29" s="24">
        <v>1750</v>
      </c>
      <c r="Q29" s="25"/>
      <c r="R29" s="38">
        <f t="shared" si="33"/>
        <v>21000</v>
      </c>
      <c r="S29" s="48">
        <v>5</v>
      </c>
      <c r="T29" s="43">
        <f t="shared" si="34"/>
        <v>105000</v>
      </c>
      <c r="U29" s="26">
        <f t="shared" si="26"/>
        <v>105000</v>
      </c>
      <c r="V29" s="26">
        <f t="shared" si="27"/>
        <v>60</v>
      </c>
      <c r="W29" s="26">
        <f t="shared" si="28"/>
        <v>0.125</v>
      </c>
      <c r="X29" s="26">
        <f t="shared" si="29"/>
        <v>63.5</v>
      </c>
      <c r="Y29" s="27">
        <f t="shared" si="30"/>
        <v>0.16646</v>
      </c>
      <c r="Z29" s="17">
        <f t="shared" si="35"/>
        <v>1750</v>
      </c>
      <c r="AA29" s="17">
        <f t="shared" si="36"/>
        <v>1900</v>
      </c>
      <c r="AB29" s="17">
        <f t="shared" si="37"/>
        <v>114000</v>
      </c>
    </row>
    <row r="30" spans="1:28" s="28" customFormat="1" ht="15">
      <c r="A30" s="21"/>
      <c r="B30" s="21" t="s">
        <v>41</v>
      </c>
      <c r="C30" s="10" t="s">
        <v>28</v>
      </c>
      <c r="D30" s="10" t="s">
        <v>28</v>
      </c>
      <c r="E30" s="22"/>
      <c r="F30" s="12" t="s">
        <v>186</v>
      </c>
      <c r="G30" s="33" t="s">
        <v>79</v>
      </c>
      <c r="H30" s="21">
        <v>1</v>
      </c>
      <c r="I30" s="21">
        <v>12</v>
      </c>
      <c r="J30" s="21">
        <f t="shared" si="31"/>
        <v>12.7</v>
      </c>
      <c r="K30" s="21">
        <v>40</v>
      </c>
      <c r="L30" s="21">
        <f t="shared" si="32"/>
        <v>12</v>
      </c>
      <c r="M30" s="21">
        <v>410</v>
      </c>
      <c r="N30" s="21">
        <v>280</v>
      </c>
      <c r="O30" s="3">
        <v>290</v>
      </c>
      <c r="P30" s="24">
        <v>1750</v>
      </c>
      <c r="Q30" s="25"/>
      <c r="R30" s="38">
        <f t="shared" si="33"/>
        <v>21000</v>
      </c>
      <c r="S30" s="48">
        <v>5</v>
      </c>
      <c r="T30" s="43">
        <f t="shared" si="34"/>
        <v>105000</v>
      </c>
      <c r="U30" s="26">
        <f t="shared" si="26"/>
        <v>105000</v>
      </c>
      <c r="V30" s="26">
        <f t="shared" si="27"/>
        <v>60</v>
      </c>
      <c r="W30" s="26">
        <f t="shared" si="28"/>
        <v>0.125</v>
      </c>
      <c r="X30" s="26">
        <f t="shared" si="29"/>
        <v>63.5</v>
      </c>
      <c r="Y30" s="27">
        <f t="shared" si="30"/>
        <v>0.16646</v>
      </c>
      <c r="Z30" s="17">
        <f t="shared" si="35"/>
        <v>1750</v>
      </c>
      <c r="AA30" s="17">
        <f t="shared" si="36"/>
        <v>1900</v>
      </c>
      <c r="AB30" s="17">
        <f t="shared" si="37"/>
        <v>114000</v>
      </c>
    </row>
    <row r="31" spans="1:28" ht="12.75">
      <c r="A31" s="181" t="s">
        <v>44</v>
      </c>
      <c r="B31" s="181"/>
      <c r="C31" s="181"/>
      <c r="D31" s="181"/>
      <c r="E31" s="181"/>
      <c r="F31" s="181"/>
      <c r="G31" s="181"/>
      <c r="H31" s="8"/>
      <c r="I31" s="8"/>
      <c r="J31" s="8"/>
      <c r="K31" s="8"/>
      <c r="L31" s="8"/>
      <c r="M31" s="8"/>
      <c r="N31" s="8"/>
      <c r="O31" s="8"/>
      <c r="P31" s="8"/>
      <c r="Q31" s="9"/>
      <c r="R31" s="36"/>
      <c r="S31" s="47">
        <f t="shared" ref="S31:AB31" si="38">SUM(S24:S30)</f>
        <v>35</v>
      </c>
      <c r="T31" s="42">
        <f t="shared" si="38"/>
        <v>735000</v>
      </c>
      <c r="U31" s="29">
        <f t="shared" si="38"/>
        <v>735000</v>
      </c>
      <c r="V31" s="29">
        <f t="shared" si="38"/>
        <v>420</v>
      </c>
      <c r="W31" s="29">
        <f t="shared" si="38"/>
        <v>0.875</v>
      </c>
      <c r="X31" s="29">
        <f t="shared" si="38"/>
        <v>444.5</v>
      </c>
      <c r="Y31" s="30">
        <f t="shared" si="38"/>
        <v>1.1652200000000001</v>
      </c>
      <c r="Z31" s="29">
        <f t="shared" si="38"/>
        <v>12250</v>
      </c>
      <c r="AA31" s="29">
        <f t="shared" si="38"/>
        <v>13300</v>
      </c>
      <c r="AB31" s="29">
        <f t="shared" si="38"/>
        <v>798000</v>
      </c>
    </row>
    <row r="32" spans="1:28" s="28" customFormat="1" ht="15">
      <c r="A32" s="67"/>
      <c r="B32" s="67" t="s">
        <v>41</v>
      </c>
      <c r="C32" s="68" t="s">
        <v>28</v>
      </c>
      <c r="D32" s="68" t="s">
        <v>28</v>
      </c>
      <c r="E32" s="69"/>
      <c r="F32" s="70" t="s">
        <v>186</v>
      </c>
      <c r="G32" s="71" t="s">
        <v>45</v>
      </c>
      <c r="H32" s="67">
        <v>0.5</v>
      </c>
      <c r="I32" s="67">
        <v>20</v>
      </c>
      <c r="J32" s="67">
        <f>H32*I32+0.7</f>
        <v>10.7</v>
      </c>
      <c r="K32" s="67">
        <v>40</v>
      </c>
      <c r="L32" s="67">
        <f>I32*H32</f>
        <v>10</v>
      </c>
      <c r="M32" s="67">
        <v>410</v>
      </c>
      <c r="N32" s="67">
        <v>280</v>
      </c>
      <c r="O32" s="67">
        <v>290</v>
      </c>
      <c r="P32" s="72">
        <v>900</v>
      </c>
      <c r="Q32" s="73"/>
      <c r="R32" s="74">
        <f>(P32*I32)*(1-Q32)</f>
        <v>18000</v>
      </c>
      <c r="S32" s="75">
        <v>5</v>
      </c>
      <c r="T32" s="76">
        <f>S32*R32</f>
        <v>90000</v>
      </c>
      <c r="U32" s="77">
        <f t="shared" ref="U32:U38" si="39">S32*R32</f>
        <v>90000</v>
      </c>
      <c r="V32" s="77">
        <f>S32*L32</f>
        <v>50</v>
      </c>
      <c r="W32" s="77">
        <f t="shared" ref="W32:W38" si="40">S32/K32</f>
        <v>0.125</v>
      </c>
      <c r="X32" s="77">
        <f t="shared" ref="X32:X38" si="41">S32*J32</f>
        <v>53.5</v>
      </c>
      <c r="Y32" s="78">
        <f t="shared" ref="Y32:Y38" si="42">S32*((M32*N32*O32/1000000000))</f>
        <v>0.16646</v>
      </c>
      <c r="Z32" s="77">
        <f>P32/H32</f>
        <v>1800</v>
      </c>
      <c r="AA32" s="77">
        <f t="shared" ref="AA32:AA38" si="43">Z32+150</f>
        <v>1950</v>
      </c>
      <c r="AB32" s="77">
        <f t="shared" ref="AB32:AB38" si="44">AA32*V32</f>
        <v>97500</v>
      </c>
    </row>
    <row r="33" spans="1:28" s="28" customFormat="1" ht="15">
      <c r="A33" s="67"/>
      <c r="B33" s="67" t="s">
        <v>41</v>
      </c>
      <c r="C33" s="68" t="s">
        <v>28</v>
      </c>
      <c r="D33" s="68" t="s">
        <v>28</v>
      </c>
      <c r="E33" s="69"/>
      <c r="F33" s="70" t="s">
        <v>186</v>
      </c>
      <c r="G33" s="71" t="s">
        <v>80</v>
      </c>
      <c r="H33" s="67">
        <v>0.5</v>
      </c>
      <c r="I33" s="67">
        <v>20</v>
      </c>
      <c r="J33" s="67">
        <f t="shared" ref="J33:J38" si="45">H33*I33+0.7</f>
        <v>10.7</v>
      </c>
      <c r="K33" s="67">
        <v>40</v>
      </c>
      <c r="L33" s="67">
        <f t="shared" ref="L33:L38" si="46">I33*H33</f>
        <v>10</v>
      </c>
      <c r="M33" s="67">
        <v>410</v>
      </c>
      <c r="N33" s="67">
        <v>280</v>
      </c>
      <c r="O33" s="67">
        <v>290</v>
      </c>
      <c r="P33" s="72">
        <v>900</v>
      </c>
      <c r="Q33" s="73"/>
      <c r="R33" s="74">
        <f t="shared" ref="R33:R38" si="47">(P33*I33)*(1-Q33)</f>
        <v>18000</v>
      </c>
      <c r="S33" s="75">
        <v>5</v>
      </c>
      <c r="T33" s="76">
        <f t="shared" ref="T33:T38" si="48">S33*R33</f>
        <v>90000</v>
      </c>
      <c r="U33" s="77">
        <f t="shared" si="39"/>
        <v>90000</v>
      </c>
      <c r="V33" s="77">
        <f t="shared" ref="V33:V38" si="49">S33*L33</f>
        <v>50</v>
      </c>
      <c r="W33" s="77">
        <f t="shared" si="40"/>
        <v>0.125</v>
      </c>
      <c r="X33" s="77">
        <f t="shared" si="41"/>
        <v>53.5</v>
      </c>
      <c r="Y33" s="78">
        <f t="shared" si="42"/>
        <v>0.16646</v>
      </c>
      <c r="Z33" s="77">
        <f t="shared" ref="Z33:Z38" si="50">P33/H33</f>
        <v>1800</v>
      </c>
      <c r="AA33" s="77">
        <f t="shared" si="43"/>
        <v>1950</v>
      </c>
      <c r="AB33" s="77">
        <f t="shared" si="44"/>
        <v>97500</v>
      </c>
    </row>
    <row r="34" spans="1:28" s="28" customFormat="1" ht="15">
      <c r="A34" s="67"/>
      <c r="B34" s="67" t="s">
        <v>41</v>
      </c>
      <c r="C34" s="68" t="s">
        <v>28</v>
      </c>
      <c r="D34" s="68" t="s">
        <v>28</v>
      </c>
      <c r="E34" s="69"/>
      <c r="F34" s="70" t="s">
        <v>186</v>
      </c>
      <c r="G34" s="71" t="s">
        <v>81</v>
      </c>
      <c r="H34" s="67">
        <v>0.5</v>
      </c>
      <c r="I34" s="67">
        <v>20</v>
      </c>
      <c r="J34" s="67">
        <f t="shared" si="45"/>
        <v>10.7</v>
      </c>
      <c r="K34" s="67">
        <v>40</v>
      </c>
      <c r="L34" s="67">
        <f t="shared" si="46"/>
        <v>10</v>
      </c>
      <c r="M34" s="67">
        <v>410</v>
      </c>
      <c r="N34" s="67">
        <v>280</v>
      </c>
      <c r="O34" s="67">
        <v>290</v>
      </c>
      <c r="P34" s="72">
        <v>900</v>
      </c>
      <c r="Q34" s="73"/>
      <c r="R34" s="74">
        <f t="shared" si="47"/>
        <v>18000</v>
      </c>
      <c r="S34" s="75">
        <v>5</v>
      </c>
      <c r="T34" s="76">
        <f t="shared" si="48"/>
        <v>90000</v>
      </c>
      <c r="U34" s="77">
        <f t="shared" si="39"/>
        <v>90000</v>
      </c>
      <c r="V34" s="77">
        <f t="shared" si="49"/>
        <v>50</v>
      </c>
      <c r="W34" s="77">
        <f t="shared" si="40"/>
        <v>0.125</v>
      </c>
      <c r="X34" s="77">
        <f t="shared" si="41"/>
        <v>53.5</v>
      </c>
      <c r="Y34" s="78">
        <f t="shared" si="42"/>
        <v>0.16646</v>
      </c>
      <c r="Z34" s="77">
        <f t="shared" si="50"/>
        <v>1800</v>
      </c>
      <c r="AA34" s="77">
        <f t="shared" si="43"/>
        <v>1950</v>
      </c>
      <c r="AB34" s="77">
        <f t="shared" si="44"/>
        <v>97500</v>
      </c>
    </row>
    <row r="35" spans="1:28" s="28" customFormat="1" ht="15">
      <c r="A35" s="67"/>
      <c r="B35" s="67" t="s">
        <v>41</v>
      </c>
      <c r="C35" s="68" t="s">
        <v>28</v>
      </c>
      <c r="D35" s="68" t="s">
        <v>28</v>
      </c>
      <c r="E35" s="69"/>
      <c r="F35" s="70" t="s">
        <v>186</v>
      </c>
      <c r="G35" s="71" t="s">
        <v>82</v>
      </c>
      <c r="H35" s="67">
        <v>0.5</v>
      </c>
      <c r="I35" s="67">
        <v>20</v>
      </c>
      <c r="J35" s="67">
        <f t="shared" si="45"/>
        <v>10.7</v>
      </c>
      <c r="K35" s="67">
        <v>40</v>
      </c>
      <c r="L35" s="67">
        <f t="shared" si="46"/>
        <v>10</v>
      </c>
      <c r="M35" s="67">
        <v>410</v>
      </c>
      <c r="N35" s="67">
        <v>280</v>
      </c>
      <c r="O35" s="67">
        <v>290</v>
      </c>
      <c r="P35" s="72">
        <v>900</v>
      </c>
      <c r="Q35" s="73"/>
      <c r="R35" s="74">
        <f t="shared" si="47"/>
        <v>18000</v>
      </c>
      <c r="S35" s="75">
        <v>5</v>
      </c>
      <c r="T35" s="76">
        <f t="shared" si="48"/>
        <v>90000</v>
      </c>
      <c r="U35" s="77">
        <f t="shared" si="39"/>
        <v>90000</v>
      </c>
      <c r="V35" s="77">
        <f t="shared" si="49"/>
        <v>50</v>
      </c>
      <c r="W35" s="77">
        <f t="shared" si="40"/>
        <v>0.125</v>
      </c>
      <c r="X35" s="77">
        <f t="shared" si="41"/>
        <v>53.5</v>
      </c>
      <c r="Y35" s="78">
        <f t="shared" si="42"/>
        <v>0.16646</v>
      </c>
      <c r="Z35" s="77">
        <f t="shared" si="50"/>
        <v>1800</v>
      </c>
      <c r="AA35" s="77">
        <f t="shared" si="43"/>
        <v>1950</v>
      </c>
      <c r="AB35" s="77">
        <f t="shared" si="44"/>
        <v>97500</v>
      </c>
    </row>
    <row r="36" spans="1:28" s="28" customFormat="1" ht="15">
      <c r="A36" s="67"/>
      <c r="B36" s="67" t="s">
        <v>41</v>
      </c>
      <c r="C36" s="68" t="s">
        <v>28</v>
      </c>
      <c r="D36" s="68" t="s">
        <v>28</v>
      </c>
      <c r="E36" s="69"/>
      <c r="F36" s="70" t="s">
        <v>186</v>
      </c>
      <c r="G36" s="71" t="s">
        <v>83</v>
      </c>
      <c r="H36" s="67">
        <v>0.5</v>
      </c>
      <c r="I36" s="67">
        <v>20</v>
      </c>
      <c r="J36" s="67">
        <f t="shared" si="45"/>
        <v>10.7</v>
      </c>
      <c r="K36" s="67">
        <v>40</v>
      </c>
      <c r="L36" s="67">
        <f t="shared" si="46"/>
        <v>10</v>
      </c>
      <c r="M36" s="67">
        <v>410</v>
      </c>
      <c r="N36" s="67">
        <v>280</v>
      </c>
      <c r="O36" s="67">
        <v>290</v>
      </c>
      <c r="P36" s="72">
        <v>900</v>
      </c>
      <c r="Q36" s="73"/>
      <c r="R36" s="74">
        <f t="shared" si="47"/>
        <v>18000</v>
      </c>
      <c r="S36" s="75">
        <v>5</v>
      </c>
      <c r="T36" s="76">
        <f t="shared" si="48"/>
        <v>90000</v>
      </c>
      <c r="U36" s="77">
        <f t="shared" si="39"/>
        <v>90000</v>
      </c>
      <c r="V36" s="77">
        <f t="shared" si="49"/>
        <v>50</v>
      </c>
      <c r="W36" s="77">
        <f t="shared" si="40"/>
        <v>0.125</v>
      </c>
      <c r="X36" s="77">
        <f t="shared" si="41"/>
        <v>53.5</v>
      </c>
      <c r="Y36" s="78">
        <f t="shared" si="42"/>
        <v>0.16646</v>
      </c>
      <c r="Z36" s="77">
        <f t="shared" si="50"/>
        <v>1800</v>
      </c>
      <c r="AA36" s="77">
        <f t="shared" si="43"/>
        <v>1950</v>
      </c>
      <c r="AB36" s="77">
        <f t="shared" si="44"/>
        <v>97500</v>
      </c>
    </row>
    <row r="37" spans="1:28" s="28" customFormat="1" ht="15">
      <c r="A37" s="67"/>
      <c r="B37" s="67" t="s">
        <v>41</v>
      </c>
      <c r="C37" s="68" t="s">
        <v>28</v>
      </c>
      <c r="D37" s="68" t="s">
        <v>28</v>
      </c>
      <c r="E37" s="69"/>
      <c r="F37" s="70" t="s">
        <v>186</v>
      </c>
      <c r="G37" s="71" t="s">
        <v>84</v>
      </c>
      <c r="H37" s="67">
        <v>0.5</v>
      </c>
      <c r="I37" s="67">
        <v>20</v>
      </c>
      <c r="J37" s="67">
        <f t="shared" si="45"/>
        <v>10.7</v>
      </c>
      <c r="K37" s="67">
        <v>40</v>
      </c>
      <c r="L37" s="67">
        <f t="shared" si="46"/>
        <v>10</v>
      </c>
      <c r="M37" s="67">
        <v>410</v>
      </c>
      <c r="N37" s="67">
        <v>280</v>
      </c>
      <c r="O37" s="67">
        <v>290</v>
      </c>
      <c r="P37" s="72">
        <v>900</v>
      </c>
      <c r="Q37" s="73"/>
      <c r="R37" s="74">
        <f t="shared" si="47"/>
        <v>18000</v>
      </c>
      <c r="S37" s="75">
        <v>5</v>
      </c>
      <c r="T37" s="76">
        <f t="shared" si="48"/>
        <v>90000</v>
      </c>
      <c r="U37" s="77">
        <f t="shared" si="39"/>
        <v>90000</v>
      </c>
      <c r="V37" s="77">
        <f t="shared" si="49"/>
        <v>50</v>
      </c>
      <c r="W37" s="77">
        <f t="shared" si="40"/>
        <v>0.125</v>
      </c>
      <c r="X37" s="77">
        <f t="shared" si="41"/>
        <v>53.5</v>
      </c>
      <c r="Y37" s="78">
        <f t="shared" si="42"/>
        <v>0.16646</v>
      </c>
      <c r="Z37" s="77">
        <f t="shared" si="50"/>
        <v>1800</v>
      </c>
      <c r="AA37" s="77">
        <f t="shared" si="43"/>
        <v>1950</v>
      </c>
      <c r="AB37" s="77">
        <f t="shared" si="44"/>
        <v>97500</v>
      </c>
    </row>
    <row r="38" spans="1:28" s="28" customFormat="1" ht="15">
      <c r="A38" s="79"/>
      <c r="B38" s="79" t="s">
        <v>41</v>
      </c>
      <c r="C38" s="68" t="s">
        <v>28</v>
      </c>
      <c r="D38" s="80" t="s">
        <v>28</v>
      </c>
      <c r="E38" s="81"/>
      <c r="F38" s="70" t="s">
        <v>186</v>
      </c>
      <c r="G38" s="71" t="s">
        <v>85</v>
      </c>
      <c r="H38" s="79">
        <v>0.5</v>
      </c>
      <c r="I38" s="79">
        <v>20</v>
      </c>
      <c r="J38" s="67">
        <f t="shared" si="45"/>
        <v>10.7</v>
      </c>
      <c r="K38" s="79">
        <v>40</v>
      </c>
      <c r="L38" s="79">
        <f t="shared" si="46"/>
        <v>10</v>
      </c>
      <c r="M38" s="79">
        <v>410</v>
      </c>
      <c r="N38" s="79">
        <v>280</v>
      </c>
      <c r="O38" s="79">
        <v>290</v>
      </c>
      <c r="P38" s="72">
        <v>900</v>
      </c>
      <c r="Q38" s="82"/>
      <c r="R38" s="83">
        <f t="shared" si="47"/>
        <v>18000</v>
      </c>
      <c r="S38" s="84">
        <v>5</v>
      </c>
      <c r="T38" s="85">
        <f t="shared" si="48"/>
        <v>90000</v>
      </c>
      <c r="U38" s="86">
        <f t="shared" si="39"/>
        <v>90000</v>
      </c>
      <c r="V38" s="86">
        <f t="shared" si="49"/>
        <v>50</v>
      </c>
      <c r="W38" s="86">
        <f t="shared" si="40"/>
        <v>0.125</v>
      </c>
      <c r="X38" s="86">
        <f t="shared" si="41"/>
        <v>53.5</v>
      </c>
      <c r="Y38" s="87">
        <f t="shared" si="42"/>
        <v>0.16646</v>
      </c>
      <c r="Z38" s="86">
        <f t="shared" si="50"/>
        <v>1800</v>
      </c>
      <c r="AA38" s="77">
        <f t="shared" si="43"/>
        <v>1950</v>
      </c>
      <c r="AB38" s="77">
        <f t="shared" si="44"/>
        <v>97500</v>
      </c>
    </row>
    <row r="39" spans="1:28" s="28" customFormat="1" ht="8.25" customHeight="1">
      <c r="A39" s="57"/>
      <c r="B39" s="57"/>
      <c r="C39" s="57"/>
      <c r="D39" s="58"/>
      <c r="E39" s="59"/>
      <c r="F39" s="60"/>
      <c r="G39" s="61"/>
      <c r="H39" s="57"/>
      <c r="I39" s="57"/>
      <c r="J39" s="57"/>
      <c r="K39" s="57"/>
      <c r="L39" s="57"/>
      <c r="M39" s="57"/>
      <c r="N39" s="57"/>
      <c r="O39" s="57"/>
      <c r="P39" s="62"/>
      <c r="Q39" s="63"/>
      <c r="R39" s="64"/>
      <c r="S39" s="57"/>
      <c r="T39" s="65"/>
      <c r="U39" s="65"/>
      <c r="V39" s="65"/>
      <c r="W39" s="65"/>
      <c r="X39" s="65"/>
      <c r="Y39" s="66"/>
      <c r="Z39" s="65"/>
      <c r="AA39" s="65"/>
      <c r="AB39" s="65"/>
    </row>
    <row r="40" spans="1:28" ht="13.5" thickBot="1">
      <c r="A40" s="182" t="s">
        <v>49</v>
      </c>
      <c r="B40" s="182"/>
      <c r="C40" s="182"/>
      <c r="D40" s="182"/>
      <c r="E40" s="182"/>
      <c r="F40" s="182"/>
      <c r="G40" s="182"/>
      <c r="H40" s="50"/>
      <c r="I40" s="50"/>
      <c r="J40" s="50"/>
      <c r="K40" s="50"/>
      <c r="L40" s="50"/>
      <c r="M40" s="50"/>
      <c r="N40" s="50"/>
      <c r="O40" s="50"/>
      <c r="P40" s="50"/>
      <c r="Q40" s="51"/>
      <c r="R40" s="52"/>
      <c r="S40" s="53">
        <f t="shared" ref="S40:AB40" si="51">SUM(S32:S38)</f>
        <v>35</v>
      </c>
      <c r="T40" s="54">
        <f t="shared" si="51"/>
        <v>630000</v>
      </c>
      <c r="U40" s="55">
        <f t="shared" si="51"/>
        <v>630000</v>
      </c>
      <c r="V40" s="55">
        <f t="shared" si="51"/>
        <v>350</v>
      </c>
      <c r="W40" s="55">
        <f t="shared" si="51"/>
        <v>0.875</v>
      </c>
      <c r="X40" s="55">
        <f t="shared" si="51"/>
        <v>374.5</v>
      </c>
      <c r="Y40" s="56">
        <f t="shared" si="51"/>
        <v>1.1652200000000001</v>
      </c>
      <c r="Z40" s="55">
        <f t="shared" si="51"/>
        <v>12600</v>
      </c>
      <c r="AA40" s="55">
        <f t="shared" si="51"/>
        <v>13650</v>
      </c>
      <c r="AB40" s="55">
        <f t="shared" si="51"/>
        <v>682500</v>
      </c>
    </row>
    <row r="41" spans="1:28" ht="15">
      <c r="A41" s="3"/>
      <c r="B41" s="3" t="s">
        <v>25</v>
      </c>
      <c r="C41" s="10" t="s">
        <v>28</v>
      </c>
      <c r="D41" s="10" t="s">
        <v>28</v>
      </c>
      <c r="E41" s="20"/>
      <c r="F41" s="12" t="s">
        <v>186</v>
      </c>
      <c r="G41" s="13" t="s">
        <v>54</v>
      </c>
      <c r="H41" s="14">
        <v>20</v>
      </c>
      <c r="I41" s="14"/>
      <c r="J41" s="3">
        <f>H41+0.1</f>
        <v>20.100000000000001</v>
      </c>
      <c r="K41" s="3">
        <v>20</v>
      </c>
      <c r="L41" s="3">
        <v>20</v>
      </c>
      <c r="M41" s="3">
        <v>1100</v>
      </c>
      <c r="N41" s="3">
        <v>550</v>
      </c>
      <c r="O41" s="3">
        <v>150</v>
      </c>
      <c r="P41" s="15">
        <f>1900*20</f>
        <v>38000</v>
      </c>
      <c r="Q41" s="16"/>
      <c r="R41" s="37">
        <f>P41*(1-Q41)</f>
        <v>38000</v>
      </c>
      <c r="S41" s="46">
        <v>5</v>
      </c>
      <c r="T41" s="41">
        <f>S41*P41</f>
        <v>190000</v>
      </c>
      <c r="U41" s="17">
        <f>S41*R41</f>
        <v>190000</v>
      </c>
      <c r="V41" s="17">
        <f>S41*L41</f>
        <v>100</v>
      </c>
      <c r="W41" s="17">
        <f>S41/K41</f>
        <v>0.25</v>
      </c>
      <c r="X41" s="18">
        <f t="shared" ref="X41:X47" si="52">S41*J41</f>
        <v>100.5</v>
      </c>
      <c r="Y41" s="19">
        <f>S41*((M41*N41*O41/1000000000))</f>
        <v>0.45374999999999999</v>
      </c>
      <c r="Z41" s="17">
        <f>P41/H41</f>
        <v>1900</v>
      </c>
      <c r="AA41" s="17">
        <f>Z41+150</f>
        <v>2050</v>
      </c>
      <c r="AB41" s="17">
        <f>AA41*V41</f>
        <v>205000</v>
      </c>
    </row>
    <row r="42" spans="1:28" ht="15">
      <c r="A42" s="3"/>
      <c r="B42" s="3" t="s">
        <v>25</v>
      </c>
      <c r="C42" s="10" t="s">
        <v>28</v>
      </c>
      <c r="D42" s="10" t="s">
        <v>28</v>
      </c>
      <c r="E42" s="20"/>
      <c r="F42" s="12" t="s">
        <v>186</v>
      </c>
      <c r="G42" s="33" t="s">
        <v>55</v>
      </c>
      <c r="H42" s="14">
        <v>20</v>
      </c>
      <c r="I42" s="14"/>
      <c r="J42" s="3">
        <f t="shared" ref="J42:J47" si="53">H42+0.1</f>
        <v>20.100000000000001</v>
      </c>
      <c r="K42" s="3">
        <v>20</v>
      </c>
      <c r="L42" s="3">
        <v>20</v>
      </c>
      <c r="M42" s="3">
        <v>1100</v>
      </c>
      <c r="N42" s="3">
        <v>550</v>
      </c>
      <c r="O42" s="3">
        <v>150</v>
      </c>
      <c r="P42" s="15">
        <f t="shared" ref="P42:P47" si="54">1900*20</f>
        <v>38000</v>
      </c>
      <c r="Q42" s="16"/>
      <c r="R42" s="37">
        <f t="shared" ref="R42:R47" si="55">P42*(1-Q42)</f>
        <v>38000</v>
      </c>
      <c r="S42" s="46">
        <v>5</v>
      </c>
      <c r="T42" s="41">
        <f t="shared" ref="T42:T47" si="56">S42*P42</f>
        <v>190000</v>
      </c>
      <c r="U42" s="17">
        <f t="shared" ref="U42:U47" si="57">S42*R42</f>
        <v>190000</v>
      </c>
      <c r="V42" s="17">
        <f t="shared" ref="V42:V47" si="58">S42*L42</f>
        <v>100</v>
      </c>
      <c r="W42" s="17">
        <f t="shared" ref="W42:W47" si="59">S42/K42</f>
        <v>0.25</v>
      </c>
      <c r="X42" s="18">
        <f t="shared" si="52"/>
        <v>100.5</v>
      </c>
      <c r="Y42" s="19">
        <f t="shared" ref="Y42:Y47" si="60">S42*((M42*N42*O42/1000000000))</f>
        <v>0.45374999999999999</v>
      </c>
      <c r="Z42" s="17">
        <f t="shared" ref="Z42:Z47" si="61">P42/H42</f>
        <v>1900</v>
      </c>
      <c r="AA42" s="17">
        <f t="shared" ref="AA42:AA47" si="62">Z42+150</f>
        <v>2050</v>
      </c>
      <c r="AB42" s="17">
        <f t="shared" ref="AB42:AB47" si="63">AA42*V42</f>
        <v>205000</v>
      </c>
    </row>
    <row r="43" spans="1:28" ht="15">
      <c r="A43" s="3"/>
      <c r="B43" s="3" t="s">
        <v>25</v>
      </c>
      <c r="C43" s="10" t="s">
        <v>28</v>
      </c>
      <c r="D43" s="10" t="s">
        <v>28</v>
      </c>
      <c r="E43" s="20"/>
      <c r="F43" s="12" t="s">
        <v>186</v>
      </c>
      <c r="G43" s="33" t="s">
        <v>56</v>
      </c>
      <c r="H43" s="14">
        <v>20</v>
      </c>
      <c r="I43" s="14"/>
      <c r="J43" s="3">
        <f t="shared" si="53"/>
        <v>20.100000000000001</v>
      </c>
      <c r="K43" s="3">
        <v>20</v>
      </c>
      <c r="L43" s="3">
        <v>20</v>
      </c>
      <c r="M43" s="3">
        <v>1100</v>
      </c>
      <c r="N43" s="3">
        <v>550</v>
      </c>
      <c r="O43" s="3">
        <v>150</v>
      </c>
      <c r="P43" s="15">
        <f t="shared" si="54"/>
        <v>38000</v>
      </c>
      <c r="Q43" s="16"/>
      <c r="R43" s="37">
        <f t="shared" si="55"/>
        <v>38000</v>
      </c>
      <c r="S43" s="46">
        <v>5</v>
      </c>
      <c r="T43" s="41">
        <f t="shared" si="56"/>
        <v>190000</v>
      </c>
      <c r="U43" s="17">
        <f t="shared" si="57"/>
        <v>190000</v>
      </c>
      <c r="V43" s="17">
        <f t="shared" si="58"/>
        <v>100</v>
      </c>
      <c r="W43" s="17">
        <f t="shared" si="59"/>
        <v>0.25</v>
      </c>
      <c r="X43" s="18">
        <f t="shared" si="52"/>
        <v>100.5</v>
      </c>
      <c r="Y43" s="19">
        <f t="shared" si="60"/>
        <v>0.45374999999999999</v>
      </c>
      <c r="Z43" s="17">
        <f t="shared" si="61"/>
        <v>1900</v>
      </c>
      <c r="AA43" s="17">
        <f t="shared" si="62"/>
        <v>2050</v>
      </c>
      <c r="AB43" s="17">
        <f t="shared" si="63"/>
        <v>205000</v>
      </c>
    </row>
    <row r="44" spans="1:28" ht="15">
      <c r="A44" s="3"/>
      <c r="B44" s="3" t="s">
        <v>25</v>
      </c>
      <c r="C44" s="10" t="s">
        <v>28</v>
      </c>
      <c r="D44" s="10" t="s">
        <v>28</v>
      </c>
      <c r="E44" s="20"/>
      <c r="F44" s="12" t="s">
        <v>186</v>
      </c>
      <c r="G44" s="33" t="s">
        <v>57</v>
      </c>
      <c r="H44" s="14">
        <v>20</v>
      </c>
      <c r="I44" s="14"/>
      <c r="J44" s="3">
        <f t="shared" si="53"/>
        <v>20.100000000000001</v>
      </c>
      <c r="K44" s="3">
        <v>20</v>
      </c>
      <c r="L44" s="3">
        <v>20</v>
      </c>
      <c r="M44" s="3">
        <v>1100</v>
      </c>
      <c r="N44" s="3">
        <v>550</v>
      </c>
      <c r="O44" s="3">
        <v>150</v>
      </c>
      <c r="P44" s="15">
        <f t="shared" si="54"/>
        <v>38000</v>
      </c>
      <c r="Q44" s="16"/>
      <c r="R44" s="37">
        <f t="shared" si="55"/>
        <v>38000</v>
      </c>
      <c r="S44" s="46">
        <v>5</v>
      </c>
      <c r="T44" s="41">
        <f t="shared" si="56"/>
        <v>190000</v>
      </c>
      <c r="U44" s="17">
        <f t="shared" si="57"/>
        <v>190000</v>
      </c>
      <c r="V44" s="17">
        <f t="shared" si="58"/>
        <v>100</v>
      </c>
      <c r="W44" s="17">
        <f t="shared" si="59"/>
        <v>0.25</v>
      </c>
      <c r="X44" s="18">
        <f t="shared" si="52"/>
        <v>100.5</v>
      </c>
      <c r="Y44" s="19">
        <f t="shared" si="60"/>
        <v>0.45374999999999999</v>
      </c>
      <c r="Z44" s="17">
        <f t="shared" si="61"/>
        <v>1900</v>
      </c>
      <c r="AA44" s="17">
        <f t="shared" si="62"/>
        <v>2050</v>
      </c>
      <c r="AB44" s="17">
        <f t="shared" si="63"/>
        <v>205000</v>
      </c>
    </row>
    <row r="45" spans="1:28" ht="15">
      <c r="A45" s="3"/>
      <c r="B45" s="3" t="s">
        <v>25</v>
      </c>
      <c r="C45" s="10" t="s">
        <v>28</v>
      </c>
      <c r="D45" s="10" t="s">
        <v>28</v>
      </c>
      <c r="E45" s="20"/>
      <c r="F45" s="12" t="s">
        <v>186</v>
      </c>
      <c r="G45" s="33" t="s">
        <v>58</v>
      </c>
      <c r="H45" s="14">
        <v>20</v>
      </c>
      <c r="I45" s="14"/>
      <c r="J45" s="3">
        <f t="shared" si="53"/>
        <v>20.100000000000001</v>
      </c>
      <c r="K45" s="3">
        <v>20</v>
      </c>
      <c r="L45" s="3">
        <v>20</v>
      </c>
      <c r="M45" s="3">
        <v>1100</v>
      </c>
      <c r="N45" s="3">
        <v>550</v>
      </c>
      <c r="O45" s="3">
        <v>150</v>
      </c>
      <c r="P45" s="15">
        <f t="shared" si="54"/>
        <v>38000</v>
      </c>
      <c r="Q45" s="16"/>
      <c r="R45" s="37">
        <f t="shared" si="55"/>
        <v>38000</v>
      </c>
      <c r="S45" s="46">
        <v>5</v>
      </c>
      <c r="T45" s="41">
        <f t="shared" si="56"/>
        <v>190000</v>
      </c>
      <c r="U45" s="17">
        <f t="shared" si="57"/>
        <v>190000</v>
      </c>
      <c r="V45" s="17">
        <f t="shared" si="58"/>
        <v>100</v>
      </c>
      <c r="W45" s="17">
        <f t="shared" si="59"/>
        <v>0.25</v>
      </c>
      <c r="X45" s="18">
        <f t="shared" si="52"/>
        <v>100.5</v>
      </c>
      <c r="Y45" s="19">
        <f t="shared" si="60"/>
        <v>0.45374999999999999</v>
      </c>
      <c r="Z45" s="17">
        <f t="shared" si="61"/>
        <v>1900</v>
      </c>
      <c r="AA45" s="17">
        <f t="shared" si="62"/>
        <v>2050</v>
      </c>
      <c r="AB45" s="17">
        <f>AA45*V45</f>
        <v>205000</v>
      </c>
    </row>
    <row r="46" spans="1:28" ht="15">
      <c r="A46" s="3"/>
      <c r="B46" s="3" t="s">
        <v>25</v>
      </c>
      <c r="C46" s="10" t="s">
        <v>28</v>
      </c>
      <c r="D46" s="10" t="s">
        <v>28</v>
      </c>
      <c r="E46" s="20"/>
      <c r="F46" s="12" t="s">
        <v>186</v>
      </c>
      <c r="G46" s="33" t="s">
        <v>59</v>
      </c>
      <c r="H46" s="14">
        <v>20</v>
      </c>
      <c r="I46" s="14"/>
      <c r="J46" s="3">
        <f t="shared" si="53"/>
        <v>20.100000000000001</v>
      </c>
      <c r="K46" s="3">
        <v>20</v>
      </c>
      <c r="L46" s="3">
        <v>20</v>
      </c>
      <c r="M46" s="3">
        <v>1100</v>
      </c>
      <c r="N46" s="3">
        <v>550</v>
      </c>
      <c r="O46" s="3">
        <v>150</v>
      </c>
      <c r="P46" s="15">
        <f t="shared" si="54"/>
        <v>38000</v>
      </c>
      <c r="Q46" s="16"/>
      <c r="R46" s="37">
        <f t="shared" si="55"/>
        <v>38000</v>
      </c>
      <c r="S46" s="46">
        <v>5</v>
      </c>
      <c r="T46" s="41">
        <f t="shared" si="56"/>
        <v>190000</v>
      </c>
      <c r="U46" s="17">
        <f t="shared" si="57"/>
        <v>190000</v>
      </c>
      <c r="V46" s="17">
        <f t="shared" si="58"/>
        <v>100</v>
      </c>
      <c r="W46" s="17">
        <f t="shared" si="59"/>
        <v>0.25</v>
      </c>
      <c r="X46" s="18">
        <f t="shared" si="52"/>
        <v>100.5</v>
      </c>
      <c r="Y46" s="19">
        <f t="shared" si="60"/>
        <v>0.45374999999999999</v>
      </c>
      <c r="Z46" s="17">
        <f t="shared" si="61"/>
        <v>1900</v>
      </c>
      <c r="AA46" s="17">
        <f t="shared" si="62"/>
        <v>2050</v>
      </c>
      <c r="AB46" s="17">
        <f t="shared" si="63"/>
        <v>205000</v>
      </c>
    </row>
    <row r="47" spans="1:28" ht="15">
      <c r="A47" s="3"/>
      <c r="B47" s="3" t="s">
        <v>25</v>
      </c>
      <c r="C47" s="10" t="s">
        <v>28</v>
      </c>
      <c r="D47" s="10" t="s">
        <v>28</v>
      </c>
      <c r="E47" s="20"/>
      <c r="F47" s="12" t="s">
        <v>186</v>
      </c>
      <c r="G47" s="33" t="s">
        <v>60</v>
      </c>
      <c r="H47" s="14">
        <v>20</v>
      </c>
      <c r="I47" s="14"/>
      <c r="J47" s="3">
        <f t="shared" si="53"/>
        <v>20.100000000000001</v>
      </c>
      <c r="K47" s="3">
        <v>20</v>
      </c>
      <c r="L47" s="3">
        <v>20</v>
      </c>
      <c r="M47" s="3">
        <v>1100</v>
      </c>
      <c r="N47" s="3">
        <v>550</v>
      </c>
      <c r="O47" s="3">
        <v>150</v>
      </c>
      <c r="P47" s="15">
        <f t="shared" si="54"/>
        <v>38000</v>
      </c>
      <c r="Q47" s="16"/>
      <c r="R47" s="37">
        <f t="shared" si="55"/>
        <v>38000</v>
      </c>
      <c r="S47" s="46">
        <v>5</v>
      </c>
      <c r="T47" s="41">
        <f t="shared" si="56"/>
        <v>190000</v>
      </c>
      <c r="U47" s="17">
        <f t="shared" si="57"/>
        <v>190000</v>
      </c>
      <c r="V47" s="17">
        <f t="shared" si="58"/>
        <v>100</v>
      </c>
      <c r="W47" s="17">
        <f t="shared" si="59"/>
        <v>0.25</v>
      </c>
      <c r="X47" s="18">
        <f t="shared" si="52"/>
        <v>100.5</v>
      </c>
      <c r="Y47" s="19">
        <f t="shared" si="60"/>
        <v>0.45374999999999999</v>
      </c>
      <c r="Z47" s="17">
        <f t="shared" si="61"/>
        <v>1900</v>
      </c>
      <c r="AA47" s="17">
        <f t="shared" si="62"/>
        <v>2050</v>
      </c>
      <c r="AB47" s="17">
        <f t="shared" si="63"/>
        <v>205000</v>
      </c>
    </row>
    <row r="48" spans="1:28" ht="12.75">
      <c r="A48" s="181" t="s">
        <v>254</v>
      </c>
      <c r="B48" s="181"/>
      <c r="C48" s="181"/>
      <c r="D48" s="181"/>
      <c r="E48" s="181"/>
      <c r="F48" s="181"/>
      <c r="G48" s="181"/>
      <c r="H48" s="8"/>
      <c r="I48" s="8"/>
      <c r="J48" s="8"/>
      <c r="K48" s="8"/>
      <c r="L48" s="8"/>
      <c r="M48" s="8"/>
      <c r="N48" s="8"/>
      <c r="O48" s="8"/>
      <c r="P48" s="8"/>
      <c r="Q48" s="9"/>
      <c r="R48" s="36"/>
      <c r="S48" s="47">
        <f t="shared" ref="S48:AB48" si="64">SUM(S41:S47)</f>
        <v>35</v>
      </c>
      <c r="T48" s="42">
        <f t="shared" si="64"/>
        <v>1330000</v>
      </c>
      <c r="U48" s="29">
        <f t="shared" si="64"/>
        <v>1330000</v>
      </c>
      <c r="V48" s="29">
        <f t="shared" si="64"/>
        <v>700</v>
      </c>
      <c r="W48" s="29">
        <f t="shared" si="64"/>
        <v>1.75</v>
      </c>
      <c r="X48" s="29">
        <f t="shared" si="64"/>
        <v>703.5</v>
      </c>
      <c r="Y48" s="30">
        <f t="shared" si="64"/>
        <v>3.1762499999999996</v>
      </c>
      <c r="Z48" s="29">
        <f t="shared" si="64"/>
        <v>13300</v>
      </c>
      <c r="AA48" s="29">
        <f t="shared" si="64"/>
        <v>14350</v>
      </c>
      <c r="AB48" s="29">
        <f t="shared" si="64"/>
        <v>1435000</v>
      </c>
    </row>
    <row r="49" spans="1:28" s="28" customFormat="1" ht="15" customHeight="1">
      <c r="A49" s="67"/>
      <c r="B49" s="67" t="s">
        <v>25</v>
      </c>
      <c r="C49" s="68" t="s">
        <v>28</v>
      </c>
      <c r="D49" s="68" t="s">
        <v>28</v>
      </c>
      <c r="E49" s="69"/>
      <c r="F49" s="70" t="s">
        <v>186</v>
      </c>
      <c r="G49" s="71" t="s">
        <v>61</v>
      </c>
      <c r="H49" s="67">
        <v>12</v>
      </c>
      <c r="I49" s="67"/>
      <c r="J49" s="67">
        <f>H49+0.7</f>
        <v>12.7</v>
      </c>
      <c r="K49" s="67">
        <v>40</v>
      </c>
      <c r="L49" s="67">
        <v>12</v>
      </c>
      <c r="M49" s="67">
        <v>410</v>
      </c>
      <c r="N49" s="67">
        <v>280</v>
      </c>
      <c r="O49" s="67">
        <v>290</v>
      </c>
      <c r="P49" s="72">
        <f>1950*L49</f>
        <v>23400</v>
      </c>
      <c r="Q49" s="73"/>
      <c r="R49" s="74">
        <f>P49*(1-Q49)</f>
        <v>23400</v>
      </c>
      <c r="S49" s="75">
        <v>5</v>
      </c>
      <c r="T49" s="76">
        <f>S49*P49</f>
        <v>117000</v>
      </c>
      <c r="U49" s="77">
        <f>T49</f>
        <v>117000</v>
      </c>
      <c r="V49" s="77">
        <f>S49*L49</f>
        <v>60</v>
      </c>
      <c r="W49" s="77">
        <f>S49/K49</f>
        <v>0.125</v>
      </c>
      <c r="X49" s="77">
        <f>S49*J49</f>
        <v>63.5</v>
      </c>
      <c r="Y49" s="78">
        <f>S49*((M49*N49*O49/1000000000))</f>
        <v>0.16646</v>
      </c>
      <c r="Z49" s="77">
        <f>P49/H49</f>
        <v>1950</v>
      </c>
      <c r="AA49" s="77">
        <f t="shared" ref="AA49:AA55" si="65">Z49+150</f>
        <v>2100</v>
      </c>
      <c r="AB49" s="77">
        <f t="shared" ref="AB49:AB55" si="66">AA49*V49</f>
        <v>126000</v>
      </c>
    </row>
    <row r="50" spans="1:28" s="28" customFormat="1" ht="15" customHeight="1">
      <c r="A50" s="67"/>
      <c r="B50" s="67" t="s">
        <v>25</v>
      </c>
      <c r="C50" s="68" t="s">
        <v>28</v>
      </c>
      <c r="D50" s="68" t="s">
        <v>28</v>
      </c>
      <c r="E50" s="69"/>
      <c r="F50" s="70" t="s">
        <v>186</v>
      </c>
      <c r="G50" s="71" t="s">
        <v>62</v>
      </c>
      <c r="H50" s="67">
        <v>12</v>
      </c>
      <c r="I50" s="67"/>
      <c r="J50" s="67">
        <f t="shared" ref="J50:J55" si="67">H50+0.7</f>
        <v>12.7</v>
      </c>
      <c r="K50" s="67">
        <v>40</v>
      </c>
      <c r="L50" s="67">
        <v>12</v>
      </c>
      <c r="M50" s="67">
        <v>410</v>
      </c>
      <c r="N50" s="67">
        <v>280</v>
      </c>
      <c r="O50" s="67">
        <v>290</v>
      </c>
      <c r="P50" s="72">
        <f t="shared" ref="P50:P55" si="68">1950*L50</f>
        <v>23400</v>
      </c>
      <c r="Q50" s="73"/>
      <c r="R50" s="74">
        <f t="shared" ref="R50:R55" si="69">P50*(1-Q50)</f>
        <v>23400</v>
      </c>
      <c r="S50" s="75">
        <v>5</v>
      </c>
      <c r="T50" s="76">
        <f t="shared" ref="T50:T55" si="70">S50*P50</f>
        <v>117000</v>
      </c>
      <c r="U50" s="77">
        <f t="shared" ref="U50:U55" si="71">T50</f>
        <v>117000</v>
      </c>
      <c r="V50" s="77">
        <f t="shared" ref="V50:V55" si="72">S50*L50</f>
        <v>60</v>
      </c>
      <c r="W50" s="77">
        <f t="shared" ref="W50:W55" si="73">S50/K50</f>
        <v>0.125</v>
      </c>
      <c r="X50" s="77">
        <f t="shared" ref="X50:X55" si="74">S50*J50</f>
        <v>63.5</v>
      </c>
      <c r="Y50" s="78">
        <f t="shared" ref="Y50:Y55" si="75">S50*((M50*N50*O50/1000000000))</f>
        <v>0.16646</v>
      </c>
      <c r="Z50" s="77">
        <f t="shared" ref="Z50:Z55" si="76">P50/H50</f>
        <v>1950</v>
      </c>
      <c r="AA50" s="77">
        <f t="shared" si="65"/>
        <v>2100</v>
      </c>
      <c r="AB50" s="77">
        <f t="shared" si="66"/>
        <v>126000</v>
      </c>
    </row>
    <row r="51" spans="1:28" s="28" customFormat="1" ht="15" customHeight="1">
      <c r="A51" s="67"/>
      <c r="B51" s="67" t="s">
        <v>25</v>
      </c>
      <c r="C51" s="68" t="s">
        <v>28</v>
      </c>
      <c r="D51" s="68" t="s">
        <v>28</v>
      </c>
      <c r="E51" s="69"/>
      <c r="F51" s="70" t="s">
        <v>186</v>
      </c>
      <c r="G51" s="71" t="s">
        <v>63</v>
      </c>
      <c r="H51" s="67">
        <v>12</v>
      </c>
      <c r="I51" s="67"/>
      <c r="J51" s="67">
        <f t="shared" si="67"/>
        <v>12.7</v>
      </c>
      <c r="K51" s="67">
        <v>40</v>
      </c>
      <c r="L51" s="67">
        <v>12</v>
      </c>
      <c r="M51" s="67">
        <v>410</v>
      </c>
      <c r="N51" s="67">
        <v>280</v>
      </c>
      <c r="O51" s="67">
        <v>290</v>
      </c>
      <c r="P51" s="72">
        <f t="shared" si="68"/>
        <v>23400</v>
      </c>
      <c r="Q51" s="73"/>
      <c r="R51" s="74">
        <f t="shared" si="69"/>
        <v>23400</v>
      </c>
      <c r="S51" s="75">
        <v>5</v>
      </c>
      <c r="T51" s="76">
        <f t="shared" si="70"/>
        <v>117000</v>
      </c>
      <c r="U51" s="77">
        <f t="shared" si="71"/>
        <v>117000</v>
      </c>
      <c r="V51" s="77">
        <f t="shared" si="72"/>
        <v>60</v>
      </c>
      <c r="W51" s="77">
        <f t="shared" si="73"/>
        <v>0.125</v>
      </c>
      <c r="X51" s="77">
        <f t="shared" si="74"/>
        <v>63.5</v>
      </c>
      <c r="Y51" s="78">
        <f t="shared" si="75"/>
        <v>0.16646</v>
      </c>
      <c r="Z51" s="77">
        <f t="shared" si="76"/>
        <v>1950</v>
      </c>
      <c r="AA51" s="77">
        <f t="shared" si="65"/>
        <v>2100</v>
      </c>
      <c r="AB51" s="77">
        <f t="shared" si="66"/>
        <v>126000</v>
      </c>
    </row>
    <row r="52" spans="1:28" s="28" customFormat="1" ht="15" customHeight="1">
      <c r="A52" s="67"/>
      <c r="B52" s="67" t="s">
        <v>25</v>
      </c>
      <c r="C52" s="68" t="s">
        <v>28</v>
      </c>
      <c r="D52" s="68" t="s">
        <v>28</v>
      </c>
      <c r="E52" s="69"/>
      <c r="F52" s="70" t="s">
        <v>186</v>
      </c>
      <c r="G52" s="71" t="s">
        <v>64</v>
      </c>
      <c r="H52" s="67">
        <v>12</v>
      </c>
      <c r="I52" s="67"/>
      <c r="J52" s="67">
        <f t="shared" si="67"/>
        <v>12.7</v>
      </c>
      <c r="K52" s="67">
        <v>40</v>
      </c>
      <c r="L52" s="67">
        <v>12</v>
      </c>
      <c r="M52" s="67">
        <v>410</v>
      </c>
      <c r="N52" s="67">
        <v>280</v>
      </c>
      <c r="O52" s="67">
        <v>290</v>
      </c>
      <c r="P52" s="72">
        <f t="shared" si="68"/>
        <v>23400</v>
      </c>
      <c r="Q52" s="73"/>
      <c r="R52" s="74">
        <f t="shared" si="69"/>
        <v>23400</v>
      </c>
      <c r="S52" s="75">
        <v>5</v>
      </c>
      <c r="T52" s="76">
        <f t="shared" si="70"/>
        <v>117000</v>
      </c>
      <c r="U52" s="77">
        <f t="shared" si="71"/>
        <v>117000</v>
      </c>
      <c r="V52" s="77">
        <f t="shared" si="72"/>
        <v>60</v>
      </c>
      <c r="W52" s="77">
        <f t="shared" si="73"/>
        <v>0.125</v>
      </c>
      <c r="X52" s="77">
        <f t="shared" si="74"/>
        <v>63.5</v>
      </c>
      <c r="Y52" s="78">
        <f t="shared" si="75"/>
        <v>0.16646</v>
      </c>
      <c r="Z52" s="77">
        <f t="shared" si="76"/>
        <v>1950</v>
      </c>
      <c r="AA52" s="77">
        <f t="shared" si="65"/>
        <v>2100</v>
      </c>
      <c r="AB52" s="77">
        <f t="shared" si="66"/>
        <v>126000</v>
      </c>
    </row>
    <row r="53" spans="1:28" s="28" customFormat="1" ht="15" customHeight="1">
      <c r="A53" s="67"/>
      <c r="B53" s="67" t="s">
        <v>25</v>
      </c>
      <c r="C53" s="68" t="s">
        <v>28</v>
      </c>
      <c r="D53" s="68" t="s">
        <v>28</v>
      </c>
      <c r="E53" s="69"/>
      <c r="F53" s="70" t="s">
        <v>186</v>
      </c>
      <c r="G53" s="71" t="s">
        <v>65</v>
      </c>
      <c r="H53" s="67">
        <v>12</v>
      </c>
      <c r="I53" s="67"/>
      <c r="J53" s="67">
        <f t="shared" si="67"/>
        <v>12.7</v>
      </c>
      <c r="K53" s="67">
        <v>40</v>
      </c>
      <c r="L53" s="67">
        <v>12</v>
      </c>
      <c r="M53" s="67">
        <v>410</v>
      </c>
      <c r="N53" s="67">
        <v>280</v>
      </c>
      <c r="O53" s="67">
        <v>290</v>
      </c>
      <c r="P53" s="72">
        <f t="shared" si="68"/>
        <v>23400</v>
      </c>
      <c r="Q53" s="73"/>
      <c r="R53" s="74">
        <f t="shared" si="69"/>
        <v>23400</v>
      </c>
      <c r="S53" s="75">
        <v>5</v>
      </c>
      <c r="T53" s="76">
        <f t="shared" si="70"/>
        <v>117000</v>
      </c>
      <c r="U53" s="77">
        <f t="shared" si="71"/>
        <v>117000</v>
      </c>
      <c r="V53" s="77">
        <f t="shared" si="72"/>
        <v>60</v>
      </c>
      <c r="W53" s="77">
        <f t="shared" si="73"/>
        <v>0.125</v>
      </c>
      <c r="X53" s="77">
        <f t="shared" si="74"/>
        <v>63.5</v>
      </c>
      <c r="Y53" s="78">
        <f t="shared" si="75"/>
        <v>0.16646</v>
      </c>
      <c r="Z53" s="77">
        <f t="shared" si="76"/>
        <v>1950</v>
      </c>
      <c r="AA53" s="77">
        <f t="shared" si="65"/>
        <v>2100</v>
      </c>
      <c r="AB53" s="77">
        <f t="shared" si="66"/>
        <v>126000</v>
      </c>
    </row>
    <row r="54" spans="1:28" s="28" customFormat="1" ht="15" customHeight="1">
      <c r="A54" s="67"/>
      <c r="B54" s="67" t="s">
        <v>25</v>
      </c>
      <c r="C54" s="68" t="s">
        <v>28</v>
      </c>
      <c r="D54" s="68" t="s">
        <v>28</v>
      </c>
      <c r="E54" s="69"/>
      <c r="F54" s="70" t="s">
        <v>186</v>
      </c>
      <c r="G54" s="71" t="s">
        <v>66</v>
      </c>
      <c r="H54" s="67">
        <v>12</v>
      </c>
      <c r="I54" s="67"/>
      <c r="J54" s="67">
        <f t="shared" si="67"/>
        <v>12.7</v>
      </c>
      <c r="K54" s="67">
        <v>40</v>
      </c>
      <c r="L54" s="67">
        <v>12</v>
      </c>
      <c r="M54" s="67">
        <v>410</v>
      </c>
      <c r="N54" s="67">
        <v>280</v>
      </c>
      <c r="O54" s="67">
        <v>290</v>
      </c>
      <c r="P54" s="72">
        <f t="shared" si="68"/>
        <v>23400</v>
      </c>
      <c r="Q54" s="73"/>
      <c r="R54" s="74">
        <f t="shared" si="69"/>
        <v>23400</v>
      </c>
      <c r="S54" s="75">
        <v>5</v>
      </c>
      <c r="T54" s="76">
        <f t="shared" si="70"/>
        <v>117000</v>
      </c>
      <c r="U54" s="77">
        <f t="shared" si="71"/>
        <v>117000</v>
      </c>
      <c r="V54" s="77">
        <f t="shared" si="72"/>
        <v>60</v>
      </c>
      <c r="W54" s="77">
        <f t="shared" si="73"/>
        <v>0.125</v>
      </c>
      <c r="X54" s="77">
        <f t="shared" si="74"/>
        <v>63.5</v>
      </c>
      <c r="Y54" s="78">
        <f t="shared" si="75"/>
        <v>0.16646</v>
      </c>
      <c r="Z54" s="77">
        <f t="shared" si="76"/>
        <v>1950</v>
      </c>
      <c r="AA54" s="77">
        <f t="shared" si="65"/>
        <v>2100</v>
      </c>
      <c r="AB54" s="77">
        <f t="shared" si="66"/>
        <v>126000</v>
      </c>
    </row>
    <row r="55" spans="1:28" s="28" customFormat="1" ht="15" customHeight="1">
      <c r="A55" s="67"/>
      <c r="B55" s="67" t="s">
        <v>25</v>
      </c>
      <c r="C55" s="68" t="s">
        <v>28</v>
      </c>
      <c r="D55" s="68" t="s">
        <v>28</v>
      </c>
      <c r="E55" s="69"/>
      <c r="F55" s="70" t="s">
        <v>186</v>
      </c>
      <c r="G55" s="71" t="s">
        <v>67</v>
      </c>
      <c r="H55" s="67">
        <v>12</v>
      </c>
      <c r="I55" s="67"/>
      <c r="J55" s="67">
        <f t="shared" si="67"/>
        <v>12.7</v>
      </c>
      <c r="K55" s="67">
        <v>40</v>
      </c>
      <c r="L55" s="67">
        <v>12</v>
      </c>
      <c r="M55" s="67">
        <v>410</v>
      </c>
      <c r="N55" s="67">
        <v>280</v>
      </c>
      <c r="O55" s="67">
        <v>290</v>
      </c>
      <c r="P55" s="72">
        <f t="shared" si="68"/>
        <v>23400</v>
      </c>
      <c r="Q55" s="73"/>
      <c r="R55" s="74">
        <f t="shared" si="69"/>
        <v>23400</v>
      </c>
      <c r="S55" s="75">
        <v>5</v>
      </c>
      <c r="T55" s="76">
        <f t="shared" si="70"/>
        <v>117000</v>
      </c>
      <c r="U55" s="77">
        <f t="shared" si="71"/>
        <v>117000</v>
      </c>
      <c r="V55" s="77">
        <f t="shared" si="72"/>
        <v>60</v>
      </c>
      <c r="W55" s="77">
        <f t="shared" si="73"/>
        <v>0.125</v>
      </c>
      <c r="X55" s="77">
        <f t="shared" si="74"/>
        <v>63.5</v>
      </c>
      <c r="Y55" s="78">
        <f t="shared" si="75"/>
        <v>0.16646</v>
      </c>
      <c r="Z55" s="77">
        <f t="shared" si="76"/>
        <v>1950</v>
      </c>
      <c r="AA55" s="77">
        <f t="shared" si="65"/>
        <v>2100</v>
      </c>
      <c r="AB55" s="77">
        <f t="shared" si="66"/>
        <v>126000</v>
      </c>
    </row>
    <row r="56" spans="1:28" ht="12.75">
      <c r="A56" s="181" t="s">
        <v>52</v>
      </c>
      <c r="B56" s="181"/>
      <c r="C56" s="181"/>
      <c r="D56" s="181"/>
      <c r="E56" s="181"/>
      <c r="F56" s="181"/>
      <c r="G56" s="181"/>
      <c r="H56" s="8"/>
      <c r="I56" s="8"/>
      <c r="J56" s="8"/>
      <c r="K56" s="8"/>
      <c r="L56" s="8"/>
      <c r="M56" s="8"/>
      <c r="N56" s="8"/>
      <c r="O56" s="8"/>
      <c r="P56" s="8"/>
      <c r="Q56" s="9"/>
      <c r="R56" s="36"/>
      <c r="S56" s="47">
        <f t="shared" ref="S56:AB56" si="77">SUM(S49:S55)</f>
        <v>35</v>
      </c>
      <c r="T56" s="42">
        <f t="shared" si="77"/>
        <v>819000</v>
      </c>
      <c r="U56" s="29">
        <f t="shared" si="77"/>
        <v>819000</v>
      </c>
      <c r="V56" s="29">
        <f t="shared" si="77"/>
        <v>420</v>
      </c>
      <c r="W56" s="29">
        <f t="shared" si="77"/>
        <v>0.875</v>
      </c>
      <c r="X56" s="29">
        <f t="shared" si="77"/>
        <v>444.5</v>
      </c>
      <c r="Y56" s="30">
        <f t="shared" si="77"/>
        <v>1.1652200000000001</v>
      </c>
      <c r="Z56" s="29">
        <f t="shared" si="77"/>
        <v>13650</v>
      </c>
      <c r="AA56" s="29">
        <f t="shared" si="77"/>
        <v>14700</v>
      </c>
      <c r="AB56" s="29">
        <f t="shared" si="77"/>
        <v>882000</v>
      </c>
    </row>
    <row r="57" spans="1:28" s="28" customFormat="1" ht="15">
      <c r="A57" s="21"/>
      <c r="B57" s="21" t="s">
        <v>41</v>
      </c>
      <c r="C57" s="10" t="s">
        <v>28</v>
      </c>
      <c r="D57" s="10" t="s">
        <v>28</v>
      </c>
      <c r="E57" s="22"/>
      <c r="F57" s="12" t="s">
        <v>186</v>
      </c>
      <c r="G57" s="13" t="s">
        <v>86</v>
      </c>
      <c r="H57" s="21">
        <v>1</v>
      </c>
      <c r="I57" s="21">
        <v>12</v>
      </c>
      <c r="J57" s="21">
        <f>I57+0.7</f>
        <v>12.7</v>
      </c>
      <c r="K57" s="21">
        <v>40</v>
      </c>
      <c r="L57" s="21">
        <f>I57*H57</f>
        <v>12</v>
      </c>
      <c r="M57" s="21">
        <v>410</v>
      </c>
      <c r="N57" s="21">
        <v>280</v>
      </c>
      <c r="O57" s="3">
        <v>290</v>
      </c>
      <c r="P57" s="24">
        <v>2000</v>
      </c>
      <c r="Q57" s="25"/>
      <c r="R57" s="38">
        <f>(P57*I57)*(1-Q57)</f>
        <v>24000</v>
      </c>
      <c r="S57" s="48">
        <v>5</v>
      </c>
      <c r="T57" s="43">
        <f>S57*R57</f>
        <v>120000</v>
      </c>
      <c r="U57" s="26">
        <f t="shared" ref="U57:U63" si="78">S57*R57</f>
        <v>120000</v>
      </c>
      <c r="V57" s="26">
        <f t="shared" ref="V57:V63" si="79">S57*L57</f>
        <v>60</v>
      </c>
      <c r="W57" s="26">
        <f t="shared" ref="W57:W63" si="80">S57/K57</f>
        <v>0.125</v>
      </c>
      <c r="X57" s="26">
        <f t="shared" ref="X57:X63" si="81">S57*J57</f>
        <v>63.5</v>
      </c>
      <c r="Y57" s="27">
        <f t="shared" ref="Y57:Y63" si="82">S57*((M57*N57*O57/1000000000))</f>
        <v>0.16646</v>
      </c>
      <c r="Z57" s="17">
        <f>P57/H57</f>
        <v>2000</v>
      </c>
      <c r="AA57" s="17">
        <f>Z57+150</f>
        <v>2150</v>
      </c>
      <c r="AB57" s="17">
        <f>AA57*V57</f>
        <v>129000</v>
      </c>
    </row>
    <row r="58" spans="1:28" s="28" customFormat="1" ht="15">
      <c r="A58" s="21"/>
      <c r="B58" s="21" t="s">
        <v>41</v>
      </c>
      <c r="C58" s="10" t="s">
        <v>28</v>
      </c>
      <c r="D58" s="10" t="s">
        <v>28</v>
      </c>
      <c r="E58" s="22"/>
      <c r="F58" s="12" t="s">
        <v>186</v>
      </c>
      <c r="G58" s="33" t="s">
        <v>87</v>
      </c>
      <c r="H58" s="21">
        <v>1</v>
      </c>
      <c r="I58" s="21">
        <v>12</v>
      </c>
      <c r="J58" s="21">
        <f t="shared" ref="J58:J63" si="83">I58+0.7</f>
        <v>12.7</v>
      </c>
      <c r="K58" s="21">
        <v>40</v>
      </c>
      <c r="L58" s="21">
        <f t="shared" ref="L58:L63" si="84">I58*H58</f>
        <v>12</v>
      </c>
      <c r="M58" s="21">
        <v>410</v>
      </c>
      <c r="N58" s="21">
        <v>280</v>
      </c>
      <c r="O58" s="3">
        <v>290</v>
      </c>
      <c r="P58" s="24">
        <v>2000</v>
      </c>
      <c r="Q58" s="25"/>
      <c r="R58" s="38">
        <f t="shared" ref="R58:R63" si="85">(P58*I58)*(1-Q58)</f>
        <v>24000</v>
      </c>
      <c r="S58" s="48">
        <v>5</v>
      </c>
      <c r="T58" s="43">
        <f t="shared" ref="T58:T63" si="86">S58*R58</f>
        <v>120000</v>
      </c>
      <c r="U58" s="26">
        <f t="shared" si="78"/>
        <v>120000</v>
      </c>
      <c r="V58" s="26">
        <f t="shared" si="79"/>
        <v>60</v>
      </c>
      <c r="W58" s="26">
        <f t="shared" si="80"/>
        <v>0.125</v>
      </c>
      <c r="X58" s="26">
        <f t="shared" si="81"/>
        <v>63.5</v>
      </c>
      <c r="Y58" s="27">
        <f t="shared" si="82"/>
        <v>0.16646</v>
      </c>
      <c r="Z58" s="17">
        <f t="shared" ref="Z58:Z63" si="87">P58/H58</f>
        <v>2000</v>
      </c>
      <c r="AA58" s="17">
        <f t="shared" ref="AA58:AA63" si="88">Z58+150</f>
        <v>2150</v>
      </c>
      <c r="AB58" s="17">
        <f t="shared" ref="AB58:AB63" si="89">AA58*V58</f>
        <v>129000</v>
      </c>
    </row>
    <row r="59" spans="1:28" s="28" customFormat="1" ht="15">
      <c r="A59" s="21"/>
      <c r="B59" s="21" t="s">
        <v>41</v>
      </c>
      <c r="C59" s="10" t="s">
        <v>28</v>
      </c>
      <c r="D59" s="10" t="s">
        <v>28</v>
      </c>
      <c r="E59" s="22"/>
      <c r="F59" s="12" t="s">
        <v>186</v>
      </c>
      <c r="G59" s="33" t="s">
        <v>88</v>
      </c>
      <c r="H59" s="21">
        <v>1</v>
      </c>
      <c r="I59" s="21">
        <v>12</v>
      </c>
      <c r="J59" s="21">
        <f t="shared" si="83"/>
        <v>12.7</v>
      </c>
      <c r="K59" s="21">
        <v>40</v>
      </c>
      <c r="L59" s="21">
        <f t="shared" si="84"/>
        <v>12</v>
      </c>
      <c r="M59" s="21">
        <v>410</v>
      </c>
      <c r="N59" s="21">
        <v>280</v>
      </c>
      <c r="O59" s="3">
        <v>290</v>
      </c>
      <c r="P59" s="24">
        <v>2000</v>
      </c>
      <c r="Q59" s="25"/>
      <c r="R59" s="38">
        <f t="shared" si="85"/>
        <v>24000</v>
      </c>
      <c r="S59" s="48">
        <v>5</v>
      </c>
      <c r="T59" s="43">
        <f t="shared" si="86"/>
        <v>120000</v>
      </c>
      <c r="U59" s="26">
        <f t="shared" si="78"/>
        <v>120000</v>
      </c>
      <c r="V59" s="26">
        <f t="shared" si="79"/>
        <v>60</v>
      </c>
      <c r="W59" s="26">
        <f t="shared" si="80"/>
        <v>0.125</v>
      </c>
      <c r="X59" s="26">
        <f t="shared" si="81"/>
        <v>63.5</v>
      </c>
      <c r="Y59" s="27">
        <f t="shared" si="82"/>
        <v>0.16646</v>
      </c>
      <c r="Z59" s="17">
        <f t="shared" si="87"/>
        <v>2000</v>
      </c>
      <c r="AA59" s="17">
        <f t="shared" si="88"/>
        <v>2150</v>
      </c>
      <c r="AB59" s="17">
        <f t="shared" si="89"/>
        <v>129000</v>
      </c>
    </row>
    <row r="60" spans="1:28" s="28" customFormat="1" ht="15">
      <c r="A60" s="21"/>
      <c r="B60" s="21" t="s">
        <v>41</v>
      </c>
      <c r="C60" s="10" t="s">
        <v>28</v>
      </c>
      <c r="D60" s="10" t="s">
        <v>28</v>
      </c>
      <c r="E60" s="22"/>
      <c r="F60" s="12" t="s">
        <v>186</v>
      </c>
      <c r="G60" s="33" t="s">
        <v>89</v>
      </c>
      <c r="H60" s="21">
        <v>1</v>
      </c>
      <c r="I60" s="21">
        <v>12</v>
      </c>
      <c r="J60" s="21">
        <f t="shared" si="83"/>
        <v>12.7</v>
      </c>
      <c r="K60" s="21">
        <v>40</v>
      </c>
      <c r="L60" s="21">
        <f t="shared" si="84"/>
        <v>12</v>
      </c>
      <c r="M60" s="21">
        <v>410</v>
      </c>
      <c r="N60" s="21">
        <v>280</v>
      </c>
      <c r="O60" s="3">
        <v>290</v>
      </c>
      <c r="P60" s="24">
        <v>2000</v>
      </c>
      <c r="Q60" s="25"/>
      <c r="R60" s="38">
        <f t="shared" si="85"/>
        <v>24000</v>
      </c>
      <c r="S60" s="48">
        <v>5</v>
      </c>
      <c r="T60" s="43">
        <f t="shared" si="86"/>
        <v>120000</v>
      </c>
      <c r="U60" s="26">
        <f t="shared" si="78"/>
        <v>120000</v>
      </c>
      <c r="V60" s="26">
        <f t="shared" si="79"/>
        <v>60</v>
      </c>
      <c r="W60" s="26">
        <f t="shared" si="80"/>
        <v>0.125</v>
      </c>
      <c r="X60" s="26">
        <f t="shared" si="81"/>
        <v>63.5</v>
      </c>
      <c r="Y60" s="27">
        <f t="shared" si="82"/>
        <v>0.16646</v>
      </c>
      <c r="Z60" s="17">
        <f t="shared" si="87"/>
        <v>2000</v>
      </c>
      <c r="AA60" s="17">
        <f t="shared" si="88"/>
        <v>2150</v>
      </c>
      <c r="AB60" s="17">
        <f t="shared" si="89"/>
        <v>129000</v>
      </c>
    </row>
    <row r="61" spans="1:28" s="28" customFormat="1" ht="15">
      <c r="A61" s="21"/>
      <c r="B61" s="21" t="s">
        <v>41</v>
      </c>
      <c r="C61" s="10" t="s">
        <v>28</v>
      </c>
      <c r="D61" s="10" t="s">
        <v>28</v>
      </c>
      <c r="E61" s="22"/>
      <c r="F61" s="12" t="s">
        <v>186</v>
      </c>
      <c r="G61" s="33" t="s">
        <v>90</v>
      </c>
      <c r="H61" s="21">
        <v>1</v>
      </c>
      <c r="I61" s="21">
        <v>12</v>
      </c>
      <c r="J61" s="21">
        <f t="shared" si="83"/>
        <v>12.7</v>
      </c>
      <c r="K61" s="21">
        <v>40</v>
      </c>
      <c r="L61" s="21">
        <f t="shared" si="84"/>
        <v>12</v>
      </c>
      <c r="M61" s="21">
        <v>410</v>
      </c>
      <c r="N61" s="21">
        <v>280</v>
      </c>
      <c r="O61" s="3">
        <v>290</v>
      </c>
      <c r="P61" s="24">
        <v>2000</v>
      </c>
      <c r="Q61" s="25"/>
      <c r="R61" s="38">
        <f t="shared" si="85"/>
        <v>24000</v>
      </c>
      <c r="S61" s="48">
        <v>5</v>
      </c>
      <c r="T61" s="43">
        <f t="shared" si="86"/>
        <v>120000</v>
      </c>
      <c r="U61" s="26">
        <f t="shared" si="78"/>
        <v>120000</v>
      </c>
      <c r="V61" s="26">
        <f t="shared" si="79"/>
        <v>60</v>
      </c>
      <c r="W61" s="26">
        <f t="shared" si="80"/>
        <v>0.125</v>
      </c>
      <c r="X61" s="26">
        <f t="shared" si="81"/>
        <v>63.5</v>
      </c>
      <c r="Y61" s="27">
        <f t="shared" si="82"/>
        <v>0.16646</v>
      </c>
      <c r="Z61" s="17">
        <f t="shared" si="87"/>
        <v>2000</v>
      </c>
      <c r="AA61" s="17">
        <f t="shared" si="88"/>
        <v>2150</v>
      </c>
      <c r="AB61" s="17">
        <f>AA61*V61</f>
        <v>129000</v>
      </c>
    </row>
    <row r="62" spans="1:28" s="28" customFormat="1" ht="15">
      <c r="A62" s="21"/>
      <c r="B62" s="21" t="s">
        <v>41</v>
      </c>
      <c r="C62" s="10" t="s">
        <v>28</v>
      </c>
      <c r="D62" s="10" t="s">
        <v>28</v>
      </c>
      <c r="E62" s="22"/>
      <c r="F62" s="12" t="s">
        <v>186</v>
      </c>
      <c r="G62" s="33" t="s">
        <v>91</v>
      </c>
      <c r="H62" s="21">
        <v>1</v>
      </c>
      <c r="I62" s="21">
        <v>12</v>
      </c>
      <c r="J62" s="21">
        <f t="shared" si="83"/>
        <v>12.7</v>
      </c>
      <c r="K62" s="21">
        <v>40</v>
      </c>
      <c r="L62" s="21">
        <f t="shared" si="84"/>
        <v>12</v>
      </c>
      <c r="M62" s="21">
        <v>410</v>
      </c>
      <c r="N62" s="21">
        <v>280</v>
      </c>
      <c r="O62" s="3">
        <v>290</v>
      </c>
      <c r="P62" s="24">
        <v>2000</v>
      </c>
      <c r="Q62" s="25"/>
      <c r="R62" s="38">
        <f t="shared" si="85"/>
        <v>24000</v>
      </c>
      <c r="S62" s="48">
        <v>5</v>
      </c>
      <c r="T62" s="43">
        <f t="shared" si="86"/>
        <v>120000</v>
      </c>
      <c r="U62" s="26">
        <f t="shared" si="78"/>
        <v>120000</v>
      </c>
      <c r="V62" s="26">
        <f t="shared" si="79"/>
        <v>60</v>
      </c>
      <c r="W62" s="26">
        <f t="shared" si="80"/>
        <v>0.125</v>
      </c>
      <c r="X62" s="26">
        <f t="shared" si="81"/>
        <v>63.5</v>
      </c>
      <c r="Y62" s="27">
        <f t="shared" si="82"/>
        <v>0.16646</v>
      </c>
      <c r="Z62" s="17">
        <f t="shared" si="87"/>
        <v>2000</v>
      </c>
      <c r="AA62" s="17">
        <f t="shared" si="88"/>
        <v>2150</v>
      </c>
      <c r="AB62" s="17">
        <f t="shared" si="89"/>
        <v>129000</v>
      </c>
    </row>
    <row r="63" spans="1:28" s="28" customFormat="1" ht="15">
      <c r="A63" s="21"/>
      <c r="B63" s="21" t="s">
        <v>41</v>
      </c>
      <c r="C63" s="10" t="s">
        <v>28</v>
      </c>
      <c r="D63" s="10" t="s">
        <v>28</v>
      </c>
      <c r="E63" s="22"/>
      <c r="F63" s="12" t="s">
        <v>186</v>
      </c>
      <c r="G63" s="33" t="s">
        <v>92</v>
      </c>
      <c r="H63" s="21">
        <v>1</v>
      </c>
      <c r="I63" s="21">
        <v>12</v>
      </c>
      <c r="J63" s="21">
        <f t="shared" si="83"/>
        <v>12.7</v>
      </c>
      <c r="K63" s="21">
        <v>40</v>
      </c>
      <c r="L63" s="21">
        <f t="shared" si="84"/>
        <v>12</v>
      </c>
      <c r="M63" s="21">
        <v>410</v>
      </c>
      <c r="N63" s="21">
        <v>280</v>
      </c>
      <c r="O63" s="3">
        <v>290</v>
      </c>
      <c r="P63" s="24">
        <v>2000</v>
      </c>
      <c r="Q63" s="25"/>
      <c r="R63" s="38">
        <f t="shared" si="85"/>
        <v>24000</v>
      </c>
      <c r="S63" s="48">
        <v>5</v>
      </c>
      <c r="T63" s="43">
        <f t="shared" si="86"/>
        <v>120000</v>
      </c>
      <c r="U63" s="26">
        <f t="shared" si="78"/>
        <v>120000</v>
      </c>
      <c r="V63" s="26">
        <f t="shared" si="79"/>
        <v>60</v>
      </c>
      <c r="W63" s="26">
        <f t="shared" si="80"/>
        <v>0.125</v>
      </c>
      <c r="X63" s="26">
        <f t="shared" si="81"/>
        <v>63.5</v>
      </c>
      <c r="Y63" s="27">
        <f t="shared" si="82"/>
        <v>0.16646</v>
      </c>
      <c r="Z63" s="17">
        <f t="shared" si="87"/>
        <v>2000</v>
      </c>
      <c r="AA63" s="17">
        <f t="shared" si="88"/>
        <v>2150</v>
      </c>
      <c r="AB63" s="17">
        <f t="shared" si="89"/>
        <v>129000</v>
      </c>
    </row>
    <row r="64" spans="1:28" ht="12.75">
      <c r="A64" s="181" t="s">
        <v>53</v>
      </c>
      <c r="B64" s="181"/>
      <c r="C64" s="181"/>
      <c r="D64" s="181"/>
      <c r="E64" s="181"/>
      <c r="F64" s="181"/>
      <c r="G64" s="181"/>
      <c r="H64" s="8"/>
      <c r="I64" s="8"/>
      <c r="J64" s="8"/>
      <c r="K64" s="8"/>
      <c r="L64" s="8"/>
      <c r="M64" s="8"/>
      <c r="N64" s="8"/>
      <c r="O64" s="8"/>
      <c r="P64" s="8"/>
      <c r="Q64" s="9"/>
      <c r="R64" s="36"/>
      <c r="S64" s="47">
        <f t="shared" ref="S64:AB64" si="90">SUM(S57:S63)</f>
        <v>35</v>
      </c>
      <c r="T64" s="42">
        <f t="shared" si="90"/>
        <v>840000</v>
      </c>
      <c r="U64" s="29">
        <f t="shared" si="90"/>
        <v>840000</v>
      </c>
      <c r="V64" s="29">
        <f t="shared" si="90"/>
        <v>420</v>
      </c>
      <c r="W64" s="29">
        <f t="shared" si="90"/>
        <v>0.875</v>
      </c>
      <c r="X64" s="29">
        <f t="shared" si="90"/>
        <v>444.5</v>
      </c>
      <c r="Y64" s="30">
        <f t="shared" si="90"/>
        <v>1.1652200000000001</v>
      </c>
      <c r="Z64" s="29">
        <f t="shared" si="90"/>
        <v>14000</v>
      </c>
      <c r="AA64" s="29">
        <f t="shared" si="90"/>
        <v>15050</v>
      </c>
      <c r="AB64" s="29">
        <f t="shared" si="90"/>
        <v>903000</v>
      </c>
    </row>
    <row r="65" spans="1:28" s="28" customFormat="1" ht="15">
      <c r="A65" s="67"/>
      <c r="B65" s="67" t="s">
        <v>41</v>
      </c>
      <c r="C65" s="68" t="s">
        <v>28</v>
      </c>
      <c r="D65" s="68" t="s">
        <v>28</v>
      </c>
      <c r="E65" s="69"/>
      <c r="F65" s="70" t="s">
        <v>186</v>
      </c>
      <c r="G65" s="71" t="s">
        <v>93</v>
      </c>
      <c r="H65" s="67">
        <v>0.5</v>
      </c>
      <c r="I65" s="67">
        <v>20</v>
      </c>
      <c r="J65" s="67">
        <f>H65*I65+0.7</f>
        <v>10.7</v>
      </c>
      <c r="K65" s="67">
        <v>40</v>
      </c>
      <c r="L65" s="67">
        <f>I65*H65</f>
        <v>10</v>
      </c>
      <c r="M65" s="67">
        <v>410</v>
      </c>
      <c r="N65" s="67">
        <v>280</v>
      </c>
      <c r="O65" s="67">
        <v>290</v>
      </c>
      <c r="P65" s="72">
        <v>1050</v>
      </c>
      <c r="Q65" s="73"/>
      <c r="R65" s="74">
        <f>(P65*I65)*(1-Q65)</f>
        <v>21000</v>
      </c>
      <c r="S65" s="75">
        <v>5</v>
      </c>
      <c r="T65" s="76">
        <f>S65*R65</f>
        <v>105000</v>
      </c>
      <c r="U65" s="77">
        <f t="shared" ref="U65:U71" si="91">S65*R65</f>
        <v>105000</v>
      </c>
      <c r="V65" s="77">
        <f>S65*L65</f>
        <v>50</v>
      </c>
      <c r="W65" s="77">
        <f t="shared" ref="W65:W71" si="92">S65/K65</f>
        <v>0.125</v>
      </c>
      <c r="X65" s="77">
        <f t="shared" ref="X65:X71" si="93">S65*J65</f>
        <v>53.5</v>
      </c>
      <c r="Y65" s="78">
        <f t="shared" ref="Y65:Y71" si="94">S65*((M65*N65*O65/1000000000))</f>
        <v>0.16646</v>
      </c>
      <c r="Z65" s="77">
        <f>P65/H65</f>
        <v>2100</v>
      </c>
      <c r="AA65" s="77">
        <f t="shared" ref="AA65:AA71" si="95">Z65+150</f>
        <v>2250</v>
      </c>
      <c r="AB65" s="77">
        <f t="shared" ref="AB65:AB71" si="96">AA65*V65</f>
        <v>112500</v>
      </c>
    </row>
    <row r="66" spans="1:28" s="28" customFormat="1" ht="15">
      <c r="A66" s="67"/>
      <c r="B66" s="67" t="s">
        <v>41</v>
      </c>
      <c r="C66" s="68" t="s">
        <v>28</v>
      </c>
      <c r="D66" s="68" t="s">
        <v>28</v>
      </c>
      <c r="E66" s="69"/>
      <c r="F66" s="70" t="s">
        <v>186</v>
      </c>
      <c r="G66" s="71" t="s">
        <v>94</v>
      </c>
      <c r="H66" s="67">
        <v>0.5</v>
      </c>
      <c r="I66" s="67">
        <v>20</v>
      </c>
      <c r="J66" s="67">
        <f t="shared" ref="J66:J71" si="97">H66*I66+0.7</f>
        <v>10.7</v>
      </c>
      <c r="K66" s="67">
        <v>40</v>
      </c>
      <c r="L66" s="67">
        <f t="shared" ref="L66:L71" si="98">I66*H66</f>
        <v>10</v>
      </c>
      <c r="M66" s="67">
        <v>410</v>
      </c>
      <c r="N66" s="67">
        <v>280</v>
      </c>
      <c r="O66" s="67">
        <v>290</v>
      </c>
      <c r="P66" s="72">
        <v>1050</v>
      </c>
      <c r="Q66" s="73"/>
      <c r="R66" s="74">
        <f t="shared" ref="R66:R71" si="99">(P66*I66)*(1-Q66)</f>
        <v>21000</v>
      </c>
      <c r="S66" s="75">
        <v>5</v>
      </c>
      <c r="T66" s="76">
        <f t="shared" ref="T66:T71" si="100">S66*R66</f>
        <v>105000</v>
      </c>
      <c r="U66" s="77">
        <f t="shared" si="91"/>
        <v>105000</v>
      </c>
      <c r="V66" s="77">
        <f t="shared" ref="V66:V71" si="101">S66*L66</f>
        <v>50</v>
      </c>
      <c r="W66" s="77">
        <f t="shared" si="92"/>
        <v>0.125</v>
      </c>
      <c r="X66" s="77">
        <f t="shared" si="93"/>
        <v>53.5</v>
      </c>
      <c r="Y66" s="78">
        <f t="shared" si="94"/>
        <v>0.16646</v>
      </c>
      <c r="Z66" s="77">
        <f t="shared" ref="Z66:Z71" si="102">P66/H66</f>
        <v>2100</v>
      </c>
      <c r="AA66" s="77">
        <f t="shared" si="95"/>
        <v>2250</v>
      </c>
      <c r="AB66" s="77">
        <f t="shared" si="96"/>
        <v>112500</v>
      </c>
    </row>
    <row r="67" spans="1:28" s="28" customFormat="1" ht="15">
      <c r="A67" s="67"/>
      <c r="B67" s="67" t="s">
        <v>41</v>
      </c>
      <c r="C67" s="68" t="s">
        <v>28</v>
      </c>
      <c r="D67" s="68" t="s">
        <v>28</v>
      </c>
      <c r="E67" s="69"/>
      <c r="F67" s="70" t="s">
        <v>186</v>
      </c>
      <c r="G67" s="71" t="s">
        <v>95</v>
      </c>
      <c r="H67" s="67">
        <v>0.5</v>
      </c>
      <c r="I67" s="67">
        <v>20</v>
      </c>
      <c r="J67" s="67">
        <f t="shared" si="97"/>
        <v>10.7</v>
      </c>
      <c r="K67" s="67">
        <v>40</v>
      </c>
      <c r="L67" s="67">
        <f t="shared" si="98"/>
        <v>10</v>
      </c>
      <c r="M67" s="67">
        <v>410</v>
      </c>
      <c r="N67" s="67">
        <v>280</v>
      </c>
      <c r="O67" s="67">
        <v>290</v>
      </c>
      <c r="P67" s="72">
        <v>1050</v>
      </c>
      <c r="Q67" s="73"/>
      <c r="R67" s="74">
        <f t="shared" si="99"/>
        <v>21000</v>
      </c>
      <c r="S67" s="75">
        <v>5</v>
      </c>
      <c r="T67" s="76">
        <f t="shared" si="100"/>
        <v>105000</v>
      </c>
      <c r="U67" s="77">
        <f t="shared" si="91"/>
        <v>105000</v>
      </c>
      <c r="V67" s="77">
        <f t="shared" si="101"/>
        <v>50</v>
      </c>
      <c r="W67" s="77">
        <f t="shared" si="92"/>
        <v>0.125</v>
      </c>
      <c r="X67" s="77">
        <f t="shared" si="93"/>
        <v>53.5</v>
      </c>
      <c r="Y67" s="78">
        <f t="shared" si="94"/>
        <v>0.16646</v>
      </c>
      <c r="Z67" s="77">
        <f t="shared" si="102"/>
        <v>2100</v>
      </c>
      <c r="AA67" s="77">
        <f t="shared" si="95"/>
        <v>2250</v>
      </c>
      <c r="AB67" s="77">
        <f t="shared" si="96"/>
        <v>112500</v>
      </c>
    </row>
    <row r="68" spans="1:28" s="28" customFormat="1" ht="15">
      <c r="A68" s="67"/>
      <c r="B68" s="67" t="s">
        <v>41</v>
      </c>
      <c r="C68" s="68" t="s">
        <v>28</v>
      </c>
      <c r="D68" s="68" t="s">
        <v>28</v>
      </c>
      <c r="E68" s="69"/>
      <c r="F68" s="70" t="s">
        <v>186</v>
      </c>
      <c r="G68" s="71" t="s">
        <v>96</v>
      </c>
      <c r="H68" s="67">
        <v>0.5</v>
      </c>
      <c r="I68" s="67">
        <v>20</v>
      </c>
      <c r="J68" s="67">
        <f t="shared" si="97"/>
        <v>10.7</v>
      </c>
      <c r="K68" s="67">
        <v>40</v>
      </c>
      <c r="L68" s="67">
        <f t="shared" si="98"/>
        <v>10</v>
      </c>
      <c r="M68" s="67">
        <v>410</v>
      </c>
      <c r="N68" s="67">
        <v>280</v>
      </c>
      <c r="O68" s="67">
        <v>290</v>
      </c>
      <c r="P68" s="72">
        <v>1050</v>
      </c>
      <c r="Q68" s="73"/>
      <c r="R68" s="74">
        <f t="shared" si="99"/>
        <v>21000</v>
      </c>
      <c r="S68" s="75">
        <v>5</v>
      </c>
      <c r="T68" s="76">
        <f t="shared" si="100"/>
        <v>105000</v>
      </c>
      <c r="U68" s="77">
        <f t="shared" si="91"/>
        <v>105000</v>
      </c>
      <c r="V68" s="77">
        <f t="shared" si="101"/>
        <v>50</v>
      </c>
      <c r="W68" s="77">
        <f t="shared" si="92"/>
        <v>0.125</v>
      </c>
      <c r="X68" s="77">
        <f t="shared" si="93"/>
        <v>53.5</v>
      </c>
      <c r="Y68" s="78">
        <f t="shared" si="94"/>
        <v>0.16646</v>
      </c>
      <c r="Z68" s="77">
        <f t="shared" si="102"/>
        <v>2100</v>
      </c>
      <c r="AA68" s="77">
        <f t="shared" si="95"/>
        <v>2250</v>
      </c>
      <c r="AB68" s="77">
        <f t="shared" si="96"/>
        <v>112500</v>
      </c>
    </row>
    <row r="69" spans="1:28" s="28" customFormat="1" ht="15">
      <c r="A69" s="67"/>
      <c r="B69" s="67" t="s">
        <v>41</v>
      </c>
      <c r="C69" s="68" t="s">
        <v>28</v>
      </c>
      <c r="D69" s="68" t="s">
        <v>28</v>
      </c>
      <c r="E69" s="69"/>
      <c r="F69" s="70" t="s">
        <v>186</v>
      </c>
      <c r="G69" s="71" t="s">
        <v>97</v>
      </c>
      <c r="H69" s="67">
        <v>0.5</v>
      </c>
      <c r="I69" s="67">
        <v>20</v>
      </c>
      <c r="J69" s="67">
        <f t="shared" si="97"/>
        <v>10.7</v>
      </c>
      <c r="K69" s="67">
        <v>40</v>
      </c>
      <c r="L69" s="67">
        <f t="shared" si="98"/>
        <v>10</v>
      </c>
      <c r="M69" s="67">
        <v>410</v>
      </c>
      <c r="N69" s="67">
        <v>280</v>
      </c>
      <c r="O69" s="67">
        <v>290</v>
      </c>
      <c r="P69" s="72">
        <v>1050</v>
      </c>
      <c r="Q69" s="73"/>
      <c r="R69" s="74">
        <f t="shared" si="99"/>
        <v>21000</v>
      </c>
      <c r="S69" s="75">
        <v>5</v>
      </c>
      <c r="T69" s="76">
        <f t="shared" si="100"/>
        <v>105000</v>
      </c>
      <c r="U69" s="77">
        <f t="shared" si="91"/>
        <v>105000</v>
      </c>
      <c r="V69" s="77">
        <f t="shared" si="101"/>
        <v>50</v>
      </c>
      <c r="W69" s="77">
        <f t="shared" si="92"/>
        <v>0.125</v>
      </c>
      <c r="X69" s="77">
        <f t="shared" si="93"/>
        <v>53.5</v>
      </c>
      <c r="Y69" s="78">
        <f t="shared" si="94"/>
        <v>0.16646</v>
      </c>
      <c r="Z69" s="77">
        <f t="shared" si="102"/>
        <v>2100</v>
      </c>
      <c r="AA69" s="77">
        <f t="shared" si="95"/>
        <v>2250</v>
      </c>
      <c r="AB69" s="77">
        <f t="shared" si="96"/>
        <v>112500</v>
      </c>
    </row>
    <row r="70" spans="1:28" s="28" customFormat="1" ht="15">
      <c r="A70" s="67"/>
      <c r="B70" s="67" t="s">
        <v>41</v>
      </c>
      <c r="C70" s="68" t="s">
        <v>28</v>
      </c>
      <c r="D70" s="68" t="s">
        <v>28</v>
      </c>
      <c r="E70" s="69"/>
      <c r="F70" s="70" t="s">
        <v>186</v>
      </c>
      <c r="G70" s="71" t="s">
        <v>98</v>
      </c>
      <c r="H70" s="67">
        <v>0.5</v>
      </c>
      <c r="I70" s="67">
        <v>20</v>
      </c>
      <c r="J70" s="67">
        <f t="shared" si="97"/>
        <v>10.7</v>
      </c>
      <c r="K70" s="67">
        <v>40</v>
      </c>
      <c r="L70" s="67">
        <f t="shared" si="98"/>
        <v>10</v>
      </c>
      <c r="M70" s="67">
        <v>410</v>
      </c>
      <c r="N70" s="67">
        <v>280</v>
      </c>
      <c r="O70" s="67">
        <v>290</v>
      </c>
      <c r="P70" s="72">
        <v>1050</v>
      </c>
      <c r="Q70" s="73"/>
      <c r="R70" s="74">
        <f t="shared" si="99"/>
        <v>21000</v>
      </c>
      <c r="S70" s="75">
        <v>5</v>
      </c>
      <c r="T70" s="76">
        <f t="shared" si="100"/>
        <v>105000</v>
      </c>
      <c r="U70" s="77">
        <f t="shared" si="91"/>
        <v>105000</v>
      </c>
      <c r="V70" s="77">
        <f t="shared" si="101"/>
        <v>50</v>
      </c>
      <c r="W70" s="77">
        <f t="shared" si="92"/>
        <v>0.125</v>
      </c>
      <c r="X70" s="77">
        <f t="shared" si="93"/>
        <v>53.5</v>
      </c>
      <c r="Y70" s="78">
        <f t="shared" si="94"/>
        <v>0.16646</v>
      </c>
      <c r="Z70" s="77">
        <f t="shared" si="102"/>
        <v>2100</v>
      </c>
      <c r="AA70" s="77">
        <f t="shared" si="95"/>
        <v>2250</v>
      </c>
      <c r="AB70" s="77">
        <f t="shared" si="96"/>
        <v>112500</v>
      </c>
    </row>
    <row r="71" spans="1:28" s="28" customFormat="1" ht="15">
      <c r="A71" s="67"/>
      <c r="B71" s="67" t="s">
        <v>41</v>
      </c>
      <c r="C71" s="68" t="s">
        <v>28</v>
      </c>
      <c r="D71" s="68" t="s">
        <v>28</v>
      </c>
      <c r="E71" s="69"/>
      <c r="F71" s="70" t="s">
        <v>186</v>
      </c>
      <c r="G71" s="71" t="s">
        <v>99</v>
      </c>
      <c r="H71" s="67">
        <v>0.5</v>
      </c>
      <c r="I71" s="67">
        <v>20</v>
      </c>
      <c r="J71" s="67">
        <f t="shared" si="97"/>
        <v>10.7</v>
      </c>
      <c r="K71" s="67">
        <v>40</v>
      </c>
      <c r="L71" s="67">
        <f t="shared" si="98"/>
        <v>10</v>
      </c>
      <c r="M71" s="67">
        <v>410</v>
      </c>
      <c r="N71" s="67">
        <v>280</v>
      </c>
      <c r="O71" s="67">
        <v>290</v>
      </c>
      <c r="P71" s="72">
        <v>1050</v>
      </c>
      <c r="Q71" s="73"/>
      <c r="R71" s="74">
        <f t="shared" si="99"/>
        <v>21000</v>
      </c>
      <c r="S71" s="75">
        <v>5</v>
      </c>
      <c r="T71" s="76">
        <f t="shared" si="100"/>
        <v>105000</v>
      </c>
      <c r="U71" s="77">
        <f t="shared" si="91"/>
        <v>105000</v>
      </c>
      <c r="V71" s="77">
        <f t="shared" si="101"/>
        <v>50</v>
      </c>
      <c r="W71" s="77">
        <f t="shared" si="92"/>
        <v>0.125</v>
      </c>
      <c r="X71" s="77">
        <f t="shared" si="93"/>
        <v>53.5</v>
      </c>
      <c r="Y71" s="78">
        <f t="shared" si="94"/>
        <v>0.16646</v>
      </c>
      <c r="Z71" s="77">
        <f t="shared" si="102"/>
        <v>2100</v>
      </c>
      <c r="AA71" s="77">
        <f t="shared" si="95"/>
        <v>2250</v>
      </c>
      <c r="AB71" s="77">
        <f t="shared" si="96"/>
        <v>112500</v>
      </c>
    </row>
    <row r="72" spans="1:28" ht="13.5" thickBot="1">
      <c r="A72" s="181"/>
      <c r="B72" s="181"/>
      <c r="C72" s="181"/>
      <c r="D72" s="181"/>
      <c r="E72" s="181"/>
      <c r="F72" s="181"/>
      <c r="G72" s="181"/>
      <c r="H72" s="8"/>
      <c r="I72" s="8"/>
      <c r="J72" s="8"/>
      <c r="K72" s="8"/>
      <c r="L72" s="8"/>
      <c r="M72" s="8"/>
      <c r="N72" s="8"/>
      <c r="O72" s="8"/>
      <c r="P72" s="8"/>
      <c r="Q72" s="9"/>
      <c r="R72" s="36"/>
      <c r="S72" s="49">
        <f t="shared" ref="S72:AB72" si="103">SUM(S65:S71)</f>
        <v>35</v>
      </c>
      <c r="T72" s="42">
        <f t="shared" si="103"/>
        <v>735000</v>
      </c>
      <c r="U72" s="29">
        <f t="shared" si="103"/>
        <v>735000</v>
      </c>
      <c r="V72" s="29">
        <f t="shared" si="103"/>
        <v>350</v>
      </c>
      <c r="W72" s="29">
        <f t="shared" si="103"/>
        <v>0.875</v>
      </c>
      <c r="X72" s="29">
        <f t="shared" si="103"/>
        <v>374.5</v>
      </c>
      <c r="Y72" s="30">
        <f t="shared" si="103"/>
        <v>1.1652200000000001</v>
      </c>
      <c r="Z72" s="29">
        <f t="shared" si="103"/>
        <v>14700</v>
      </c>
      <c r="AA72" s="29">
        <f t="shared" si="103"/>
        <v>15750</v>
      </c>
      <c r="AB72" s="29">
        <f t="shared" si="103"/>
        <v>787500</v>
      </c>
    </row>
    <row r="73" spans="1:28" s="28" customFormat="1" ht="8.25" customHeight="1">
      <c r="A73" s="57"/>
      <c r="B73" s="57"/>
      <c r="C73" s="57"/>
      <c r="D73" s="58"/>
      <c r="E73" s="59"/>
      <c r="F73" s="60"/>
      <c r="G73" s="61"/>
      <c r="H73" s="57"/>
      <c r="I73" s="57"/>
      <c r="J73" s="57"/>
      <c r="K73" s="57"/>
      <c r="L73" s="57"/>
      <c r="M73" s="57"/>
      <c r="N73" s="57"/>
      <c r="O73" s="57"/>
      <c r="P73" s="62"/>
      <c r="Q73" s="63"/>
      <c r="R73" s="64"/>
      <c r="S73" s="57"/>
      <c r="T73" s="65"/>
      <c r="U73" s="65"/>
      <c r="V73" s="65"/>
      <c r="W73" s="65"/>
      <c r="X73" s="65"/>
      <c r="Y73" s="66"/>
      <c r="Z73" s="65"/>
      <c r="AA73" s="65"/>
      <c r="AB73" s="65"/>
    </row>
    <row r="74" spans="1:28" ht="13.5" thickBot="1">
      <c r="A74" s="182" t="s">
        <v>101</v>
      </c>
      <c r="B74" s="182"/>
      <c r="C74" s="182"/>
      <c r="D74" s="182"/>
      <c r="E74" s="182"/>
      <c r="F74" s="182"/>
      <c r="G74" s="182"/>
      <c r="H74" s="50"/>
      <c r="I74" s="50"/>
      <c r="J74" s="50"/>
      <c r="K74" s="50"/>
      <c r="L74" s="50"/>
      <c r="M74" s="50"/>
      <c r="N74" s="50"/>
      <c r="O74" s="50"/>
      <c r="P74" s="50"/>
      <c r="Q74" s="51"/>
      <c r="R74" s="52"/>
      <c r="S74" s="53">
        <f t="shared" ref="S74:AB74" si="104">SUM(S66:S72)</f>
        <v>65</v>
      </c>
      <c r="T74" s="54">
        <f t="shared" si="104"/>
        <v>1365000</v>
      </c>
      <c r="U74" s="55">
        <f t="shared" si="104"/>
        <v>1365000</v>
      </c>
      <c r="V74" s="55">
        <f t="shared" si="104"/>
        <v>650</v>
      </c>
      <c r="W74" s="55">
        <f t="shared" si="104"/>
        <v>1.625</v>
      </c>
      <c r="X74" s="55">
        <f t="shared" si="104"/>
        <v>695.5</v>
      </c>
      <c r="Y74" s="56">
        <f t="shared" si="104"/>
        <v>2.1639800000000005</v>
      </c>
      <c r="Z74" s="55">
        <f t="shared" si="104"/>
        <v>27300</v>
      </c>
      <c r="AA74" s="55">
        <f t="shared" si="104"/>
        <v>29250</v>
      </c>
      <c r="AB74" s="55">
        <f t="shared" si="104"/>
        <v>1462500</v>
      </c>
    </row>
    <row r="75" spans="1:28" ht="15">
      <c r="A75" s="3"/>
      <c r="B75" s="3" t="s">
        <v>25</v>
      </c>
      <c r="C75" s="3" t="s">
        <v>134</v>
      </c>
      <c r="D75" s="10" t="s">
        <v>28</v>
      </c>
      <c r="E75" s="20"/>
      <c r="F75" s="12" t="s">
        <v>186</v>
      </c>
      <c r="G75" s="13" t="s">
        <v>102</v>
      </c>
      <c r="H75" s="14">
        <v>20</v>
      </c>
      <c r="I75" s="14"/>
      <c r="J75" s="3">
        <f>H75+0.1</f>
        <v>20.100000000000001</v>
      </c>
      <c r="K75" s="3">
        <v>20</v>
      </c>
      <c r="L75" s="3">
        <v>20</v>
      </c>
      <c r="M75" s="3">
        <v>1100</v>
      </c>
      <c r="N75" s="3">
        <v>550</v>
      </c>
      <c r="O75" s="3">
        <v>150</v>
      </c>
      <c r="P75" s="15">
        <f>1800*20</f>
        <v>36000</v>
      </c>
      <c r="Q75" s="16"/>
      <c r="R75" s="37">
        <f>P75*(1-Q75)</f>
        <v>36000</v>
      </c>
      <c r="S75" s="46">
        <v>5</v>
      </c>
      <c r="T75" s="41">
        <f>S75*P75</f>
        <v>180000</v>
      </c>
      <c r="U75" s="17">
        <f>S75*R75</f>
        <v>180000</v>
      </c>
      <c r="V75" s="17">
        <f>S75*L75</f>
        <v>100</v>
      </c>
      <c r="W75" s="17">
        <f>S75/K75</f>
        <v>0.25</v>
      </c>
      <c r="X75" s="18">
        <f t="shared" ref="X75:X81" si="105">S75*J75</f>
        <v>100.5</v>
      </c>
      <c r="Y75" s="19">
        <f>S75*((M75*N75*O75/1000000000))</f>
        <v>0.45374999999999999</v>
      </c>
      <c r="Z75" s="17">
        <f>P75/H75</f>
        <v>1800</v>
      </c>
      <c r="AA75" s="17">
        <f>Z75+150</f>
        <v>1950</v>
      </c>
      <c r="AB75" s="17">
        <f>AA75*V75</f>
        <v>195000</v>
      </c>
    </row>
    <row r="76" spans="1:28" ht="15">
      <c r="A76" s="3"/>
      <c r="B76" s="3" t="s">
        <v>25</v>
      </c>
      <c r="C76" s="3" t="s">
        <v>134</v>
      </c>
      <c r="D76" s="10" t="s">
        <v>28</v>
      </c>
      <c r="E76" s="20"/>
      <c r="F76" s="12" t="s">
        <v>186</v>
      </c>
      <c r="G76" s="33" t="s">
        <v>103</v>
      </c>
      <c r="H76" s="14">
        <v>20</v>
      </c>
      <c r="I76" s="14"/>
      <c r="J76" s="3">
        <f t="shared" ref="J76:J81" si="106">H76+0.1</f>
        <v>20.100000000000001</v>
      </c>
      <c r="K76" s="3">
        <v>20</v>
      </c>
      <c r="L76" s="3">
        <v>20</v>
      </c>
      <c r="M76" s="3">
        <v>1100</v>
      </c>
      <c r="N76" s="3">
        <v>550</v>
      </c>
      <c r="O76" s="3">
        <v>150</v>
      </c>
      <c r="P76" s="15">
        <f t="shared" ref="P76:P81" si="107">1800*20</f>
        <v>36000</v>
      </c>
      <c r="Q76" s="16"/>
      <c r="R76" s="37">
        <f t="shared" ref="R76:R81" si="108">P76*(1-Q76)</f>
        <v>36000</v>
      </c>
      <c r="S76" s="46">
        <v>5</v>
      </c>
      <c r="T76" s="41">
        <f t="shared" ref="T76:T81" si="109">S76*P76</f>
        <v>180000</v>
      </c>
      <c r="U76" s="17">
        <f t="shared" ref="U76:U81" si="110">S76*R76</f>
        <v>180000</v>
      </c>
      <c r="V76" s="17">
        <f t="shared" ref="V76:V81" si="111">S76*L76</f>
        <v>100</v>
      </c>
      <c r="W76" s="17">
        <f t="shared" ref="W76:W81" si="112">S76/K76</f>
        <v>0.25</v>
      </c>
      <c r="X76" s="18">
        <f t="shared" si="105"/>
        <v>100.5</v>
      </c>
      <c r="Y76" s="19">
        <f t="shared" ref="Y76:Y81" si="113">S76*((M76*N76*O76/1000000000))</f>
        <v>0.45374999999999999</v>
      </c>
      <c r="Z76" s="17">
        <f t="shared" ref="Z76:Z81" si="114">P76/H76</f>
        <v>1800</v>
      </c>
      <c r="AA76" s="17">
        <f t="shared" ref="AA76:AA81" si="115">Z76+150</f>
        <v>1950</v>
      </c>
      <c r="AB76" s="17">
        <f t="shared" ref="AB76:AB81" si="116">AA76*V76</f>
        <v>195000</v>
      </c>
    </row>
    <row r="77" spans="1:28" ht="15">
      <c r="A77" s="3"/>
      <c r="B77" s="3" t="s">
        <v>25</v>
      </c>
      <c r="C77" s="3" t="s">
        <v>134</v>
      </c>
      <c r="D77" s="10" t="s">
        <v>28</v>
      </c>
      <c r="E77" s="20"/>
      <c r="F77" s="12" t="s">
        <v>186</v>
      </c>
      <c r="G77" s="33" t="s">
        <v>104</v>
      </c>
      <c r="H77" s="14">
        <v>20</v>
      </c>
      <c r="I77" s="14"/>
      <c r="J77" s="3">
        <f t="shared" si="106"/>
        <v>20.100000000000001</v>
      </c>
      <c r="K77" s="3">
        <v>20</v>
      </c>
      <c r="L77" s="3">
        <v>20</v>
      </c>
      <c r="M77" s="3">
        <v>1100</v>
      </c>
      <c r="N77" s="3">
        <v>550</v>
      </c>
      <c r="O77" s="3">
        <v>150</v>
      </c>
      <c r="P77" s="15">
        <f t="shared" si="107"/>
        <v>36000</v>
      </c>
      <c r="Q77" s="16"/>
      <c r="R77" s="37">
        <f t="shared" si="108"/>
        <v>36000</v>
      </c>
      <c r="S77" s="46">
        <v>5</v>
      </c>
      <c r="T77" s="41">
        <f t="shared" si="109"/>
        <v>180000</v>
      </c>
      <c r="U77" s="17">
        <f t="shared" si="110"/>
        <v>180000</v>
      </c>
      <c r="V77" s="17">
        <f t="shared" si="111"/>
        <v>100</v>
      </c>
      <c r="W77" s="17">
        <f t="shared" si="112"/>
        <v>0.25</v>
      </c>
      <c r="X77" s="18">
        <f t="shared" si="105"/>
        <v>100.5</v>
      </c>
      <c r="Y77" s="19">
        <f t="shared" si="113"/>
        <v>0.45374999999999999</v>
      </c>
      <c r="Z77" s="17">
        <f t="shared" si="114"/>
        <v>1800</v>
      </c>
      <c r="AA77" s="17">
        <f t="shared" si="115"/>
        <v>1950</v>
      </c>
      <c r="AB77" s="17">
        <f t="shared" si="116"/>
        <v>195000</v>
      </c>
    </row>
    <row r="78" spans="1:28" ht="15">
      <c r="A78" s="3"/>
      <c r="B78" s="3" t="s">
        <v>25</v>
      </c>
      <c r="C78" s="3" t="s">
        <v>134</v>
      </c>
      <c r="D78" s="10" t="s">
        <v>28</v>
      </c>
      <c r="E78" s="20"/>
      <c r="F78" s="12" t="s">
        <v>186</v>
      </c>
      <c r="G78" s="33" t="s">
        <v>105</v>
      </c>
      <c r="H78" s="14">
        <v>20</v>
      </c>
      <c r="I78" s="14"/>
      <c r="J78" s="3">
        <f t="shared" si="106"/>
        <v>20.100000000000001</v>
      </c>
      <c r="K78" s="3">
        <v>20</v>
      </c>
      <c r="L78" s="3">
        <v>20</v>
      </c>
      <c r="M78" s="3">
        <v>1100</v>
      </c>
      <c r="N78" s="3">
        <v>550</v>
      </c>
      <c r="O78" s="3">
        <v>150</v>
      </c>
      <c r="P78" s="15">
        <f t="shared" si="107"/>
        <v>36000</v>
      </c>
      <c r="Q78" s="16"/>
      <c r="R78" s="37">
        <f t="shared" si="108"/>
        <v>36000</v>
      </c>
      <c r="S78" s="46">
        <v>5</v>
      </c>
      <c r="T78" s="41">
        <f t="shared" si="109"/>
        <v>180000</v>
      </c>
      <c r="U78" s="17">
        <f t="shared" si="110"/>
        <v>180000</v>
      </c>
      <c r="V78" s="17">
        <f t="shared" si="111"/>
        <v>100</v>
      </c>
      <c r="W78" s="17">
        <f t="shared" si="112"/>
        <v>0.25</v>
      </c>
      <c r="X78" s="18">
        <f t="shared" si="105"/>
        <v>100.5</v>
      </c>
      <c r="Y78" s="19">
        <f t="shared" si="113"/>
        <v>0.45374999999999999</v>
      </c>
      <c r="Z78" s="17">
        <f t="shared" si="114"/>
        <v>1800</v>
      </c>
      <c r="AA78" s="17">
        <f t="shared" si="115"/>
        <v>1950</v>
      </c>
      <c r="AB78" s="17">
        <f t="shared" si="116"/>
        <v>195000</v>
      </c>
    </row>
    <row r="79" spans="1:28" ht="15">
      <c r="A79" s="3"/>
      <c r="B79" s="3" t="s">
        <v>25</v>
      </c>
      <c r="C79" s="3" t="s">
        <v>134</v>
      </c>
      <c r="D79" s="10" t="s">
        <v>28</v>
      </c>
      <c r="E79" s="20"/>
      <c r="F79" s="12" t="s">
        <v>186</v>
      </c>
      <c r="G79" s="33" t="s">
        <v>106</v>
      </c>
      <c r="H79" s="14">
        <v>20</v>
      </c>
      <c r="I79" s="14"/>
      <c r="J79" s="3">
        <f t="shared" si="106"/>
        <v>20.100000000000001</v>
      </c>
      <c r="K79" s="3">
        <v>20</v>
      </c>
      <c r="L79" s="3">
        <v>20</v>
      </c>
      <c r="M79" s="3">
        <v>1100</v>
      </c>
      <c r="N79" s="3">
        <v>550</v>
      </c>
      <c r="O79" s="3">
        <v>150</v>
      </c>
      <c r="P79" s="15">
        <f t="shared" si="107"/>
        <v>36000</v>
      </c>
      <c r="Q79" s="16"/>
      <c r="R79" s="37">
        <f t="shared" si="108"/>
        <v>36000</v>
      </c>
      <c r="S79" s="46">
        <v>5</v>
      </c>
      <c r="T79" s="41">
        <f t="shared" si="109"/>
        <v>180000</v>
      </c>
      <c r="U79" s="17">
        <f t="shared" si="110"/>
        <v>180000</v>
      </c>
      <c r="V79" s="17">
        <f t="shared" si="111"/>
        <v>100</v>
      </c>
      <c r="W79" s="17">
        <f t="shared" si="112"/>
        <v>0.25</v>
      </c>
      <c r="X79" s="18">
        <f t="shared" si="105"/>
        <v>100.5</v>
      </c>
      <c r="Y79" s="19">
        <f t="shared" si="113"/>
        <v>0.45374999999999999</v>
      </c>
      <c r="Z79" s="17">
        <f t="shared" si="114"/>
        <v>1800</v>
      </c>
      <c r="AA79" s="17">
        <f t="shared" si="115"/>
        <v>1950</v>
      </c>
      <c r="AB79" s="17">
        <f>AA79*V79</f>
        <v>195000</v>
      </c>
    </row>
    <row r="80" spans="1:28" ht="15">
      <c r="A80" s="3"/>
      <c r="B80" s="3" t="s">
        <v>25</v>
      </c>
      <c r="C80" s="3" t="s">
        <v>134</v>
      </c>
      <c r="D80" s="10" t="s">
        <v>28</v>
      </c>
      <c r="E80" s="20"/>
      <c r="F80" s="12" t="s">
        <v>186</v>
      </c>
      <c r="G80" s="33" t="s">
        <v>107</v>
      </c>
      <c r="H80" s="14">
        <v>20</v>
      </c>
      <c r="I80" s="14"/>
      <c r="J80" s="3">
        <f t="shared" si="106"/>
        <v>20.100000000000001</v>
      </c>
      <c r="K80" s="3">
        <v>20</v>
      </c>
      <c r="L80" s="3">
        <v>20</v>
      </c>
      <c r="M80" s="3">
        <v>1100</v>
      </c>
      <c r="N80" s="3">
        <v>550</v>
      </c>
      <c r="O80" s="3">
        <v>150</v>
      </c>
      <c r="P80" s="15">
        <f t="shared" si="107"/>
        <v>36000</v>
      </c>
      <c r="Q80" s="16"/>
      <c r="R80" s="37">
        <f t="shared" si="108"/>
        <v>36000</v>
      </c>
      <c r="S80" s="46">
        <v>5</v>
      </c>
      <c r="T80" s="41">
        <f t="shared" si="109"/>
        <v>180000</v>
      </c>
      <c r="U80" s="17">
        <f t="shared" si="110"/>
        <v>180000</v>
      </c>
      <c r="V80" s="17">
        <f t="shared" si="111"/>
        <v>100</v>
      </c>
      <c r="W80" s="17">
        <f t="shared" si="112"/>
        <v>0.25</v>
      </c>
      <c r="X80" s="18">
        <f t="shared" si="105"/>
        <v>100.5</v>
      </c>
      <c r="Y80" s="19">
        <f t="shared" si="113"/>
        <v>0.45374999999999999</v>
      </c>
      <c r="Z80" s="17">
        <f t="shared" si="114"/>
        <v>1800</v>
      </c>
      <c r="AA80" s="17">
        <f t="shared" si="115"/>
        <v>1950</v>
      </c>
      <c r="AB80" s="17">
        <f t="shared" si="116"/>
        <v>195000</v>
      </c>
    </row>
    <row r="81" spans="1:28" ht="15">
      <c r="A81" s="3"/>
      <c r="B81" s="3" t="s">
        <v>25</v>
      </c>
      <c r="C81" s="3" t="s">
        <v>134</v>
      </c>
      <c r="D81" s="10" t="s">
        <v>28</v>
      </c>
      <c r="E81" s="20"/>
      <c r="F81" s="12" t="s">
        <v>186</v>
      </c>
      <c r="G81" s="33" t="s">
        <v>108</v>
      </c>
      <c r="H81" s="14">
        <v>20</v>
      </c>
      <c r="I81" s="14"/>
      <c r="J81" s="3">
        <f t="shared" si="106"/>
        <v>20.100000000000001</v>
      </c>
      <c r="K81" s="3">
        <v>20</v>
      </c>
      <c r="L81" s="3">
        <v>20</v>
      </c>
      <c r="M81" s="3">
        <v>1100</v>
      </c>
      <c r="N81" s="3">
        <v>550</v>
      </c>
      <c r="O81" s="3">
        <v>150</v>
      </c>
      <c r="P81" s="15">
        <f t="shared" si="107"/>
        <v>36000</v>
      </c>
      <c r="Q81" s="16"/>
      <c r="R81" s="37">
        <f t="shared" si="108"/>
        <v>36000</v>
      </c>
      <c r="S81" s="46">
        <v>5</v>
      </c>
      <c r="T81" s="41">
        <f t="shared" si="109"/>
        <v>180000</v>
      </c>
      <c r="U81" s="17">
        <f t="shared" si="110"/>
        <v>180000</v>
      </c>
      <c r="V81" s="17">
        <f t="shared" si="111"/>
        <v>100</v>
      </c>
      <c r="W81" s="17">
        <f t="shared" si="112"/>
        <v>0.25</v>
      </c>
      <c r="X81" s="18">
        <f t="shared" si="105"/>
        <v>100.5</v>
      </c>
      <c r="Y81" s="19">
        <f t="shared" si="113"/>
        <v>0.45374999999999999</v>
      </c>
      <c r="Z81" s="17">
        <f t="shared" si="114"/>
        <v>1800</v>
      </c>
      <c r="AA81" s="17">
        <f t="shared" si="115"/>
        <v>1950</v>
      </c>
      <c r="AB81" s="17">
        <f t="shared" si="116"/>
        <v>195000</v>
      </c>
    </row>
    <row r="82" spans="1:28" ht="12.75">
      <c r="A82" s="181" t="s">
        <v>110</v>
      </c>
      <c r="B82" s="181"/>
      <c r="C82" s="181"/>
      <c r="D82" s="181"/>
      <c r="E82" s="181"/>
      <c r="F82" s="181"/>
      <c r="G82" s="181"/>
      <c r="H82" s="8"/>
      <c r="I82" s="8"/>
      <c r="J82" s="8"/>
      <c r="K82" s="8"/>
      <c r="L82" s="8"/>
      <c r="M82" s="8"/>
      <c r="N82" s="8"/>
      <c r="O82" s="8"/>
      <c r="P82" s="8"/>
      <c r="Q82" s="9"/>
      <c r="R82" s="36"/>
      <c r="S82" s="47">
        <f t="shared" ref="S82:AB82" si="117">SUM(S75:S81)</f>
        <v>35</v>
      </c>
      <c r="T82" s="42">
        <f t="shared" si="117"/>
        <v>1260000</v>
      </c>
      <c r="U82" s="29">
        <f t="shared" si="117"/>
        <v>1260000</v>
      </c>
      <c r="V82" s="29">
        <f t="shared" si="117"/>
        <v>700</v>
      </c>
      <c r="W82" s="29">
        <f t="shared" si="117"/>
        <v>1.75</v>
      </c>
      <c r="X82" s="29">
        <f t="shared" si="117"/>
        <v>703.5</v>
      </c>
      <c r="Y82" s="30">
        <f t="shared" si="117"/>
        <v>3.1762499999999996</v>
      </c>
      <c r="Z82" s="29">
        <f t="shared" si="117"/>
        <v>12600</v>
      </c>
      <c r="AA82" s="29">
        <f t="shared" si="117"/>
        <v>13650</v>
      </c>
      <c r="AB82" s="29">
        <f t="shared" si="117"/>
        <v>1365000</v>
      </c>
    </row>
    <row r="83" spans="1:28" s="28" customFormat="1" ht="15" customHeight="1">
      <c r="A83" s="67"/>
      <c r="B83" s="67" t="s">
        <v>25</v>
      </c>
      <c r="C83" s="67" t="s">
        <v>134</v>
      </c>
      <c r="D83" s="68" t="s">
        <v>28</v>
      </c>
      <c r="E83" s="69"/>
      <c r="F83" s="70" t="s">
        <v>186</v>
      </c>
      <c r="G83" s="71" t="s">
        <v>112</v>
      </c>
      <c r="H83" s="67">
        <v>10</v>
      </c>
      <c r="I83" s="67"/>
      <c r="J83" s="67">
        <f>H83+0.7</f>
        <v>10.7</v>
      </c>
      <c r="K83" s="67">
        <v>40</v>
      </c>
      <c r="L83" s="67">
        <v>10</v>
      </c>
      <c r="M83" s="67">
        <v>410</v>
      </c>
      <c r="N83" s="67">
        <v>280</v>
      </c>
      <c r="O83" s="67">
        <v>290</v>
      </c>
      <c r="P83" s="72">
        <f>1850*L83</f>
        <v>18500</v>
      </c>
      <c r="Q83" s="73"/>
      <c r="R83" s="74">
        <f>P83*(1-Q83)</f>
        <v>18500</v>
      </c>
      <c r="S83" s="75">
        <v>5</v>
      </c>
      <c r="T83" s="76">
        <f>S83*P83</f>
        <v>92500</v>
      </c>
      <c r="U83" s="77">
        <f>T83</f>
        <v>92500</v>
      </c>
      <c r="V83" s="77">
        <f>S83*L83</f>
        <v>50</v>
      </c>
      <c r="W83" s="77">
        <f>S83/K83</f>
        <v>0.125</v>
      </c>
      <c r="X83" s="77">
        <f>S83*J83</f>
        <v>53.5</v>
      </c>
      <c r="Y83" s="78">
        <f>S83*((M83*N83*O83/1000000000))</f>
        <v>0.16646</v>
      </c>
      <c r="Z83" s="77">
        <f>P83/H83</f>
        <v>1850</v>
      </c>
      <c r="AA83" s="77">
        <f t="shared" ref="AA83:AA89" si="118">Z83+150</f>
        <v>2000</v>
      </c>
      <c r="AB83" s="77">
        <f t="shared" ref="AB83:AB89" si="119">AA83*V83</f>
        <v>100000</v>
      </c>
    </row>
    <row r="84" spans="1:28" s="28" customFormat="1" ht="15" customHeight="1">
      <c r="A84" s="67"/>
      <c r="B84" s="67" t="s">
        <v>25</v>
      </c>
      <c r="C84" s="67" t="s">
        <v>134</v>
      </c>
      <c r="D84" s="68" t="s">
        <v>28</v>
      </c>
      <c r="E84" s="69"/>
      <c r="F84" s="70" t="s">
        <v>186</v>
      </c>
      <c r="G84" s="71" t="s">
        <v>113</v>
      </c>
      <c r="H84" s="67">
        <v>10</v>
      </c>
      <c r="I84" s="67"/>
      <c r="J84" s="67">
        <f t="shared" ref="J84:J89" si="120">H84+0.7</f>
        <v>10.7</v>
      </c>
      <c r="K84" s="67">
        <v>40</v>
      </c>
      <c r="L84" s="67">
        <v>10</v>
      </c>
      <c r="M84" s="67">
        <v>410</v>
      </c>
      <c r="N84" s="67">
        <v>280</v>
      </c>
      <c r="O84" s="67">
        <v>290</v>
      </c>
      <c r="P84" s="72">
        <f t="shared" ref="P84:P89" si="121">1850*L84</f>
        <v>18500</v>
      </c>
      <c r="Q84" s="73"/>
      <c r="R84" s="74">
        <f t="shared" ref="R84:R89" si="122">P84*(1-Q84)</f>
        <v>18500</v>
      </c>
      <c r="S84" s="75">
        <v>5</v>
      </c>
      <c r="T84" s="76">
        <f t="shared" ref="T84:T89" si="123">S84*P84</f>
        <v>92500</v>
      </c>
      <c r="U84" s="77">
        <f t="shared" ref="U84:U89" si="124">T84</f>
        <v>92500</v>
      </c>
      <c r="V84" s="77">
        <f t="shared" ref="V84:V89" si="125">S84*L84</f>
        <v>50</v>
      </c>
      <c r="W84" s="77">
        <f t="shared" ref="W84:W89" si="126">S84/K84</f>
        <v>0.125</v>
      </c>
      <c r="X84" s="77">
        <f t="shared" ref="X84:X89" si="127">S84*J84</f>
        <v>53.5</v>
      </c>
      <c r="Y84" s="78">
        <f t="shared" ref="Y84:Y89" si="128">S84*((M84*N84*O84/1000000000))</f>
        <v>0.16646</v>
      </c>
      <c r="Z84" s="77">
        <f t="shared" ref="Z84:Z89" si="129">P84/H84</f>
        <v>1850</v>
      </c>
      <c r="AA84" s="77">
        <f t="shared" si="118"/>
        <v>2000</v>
      </c>
      <c r="AB84" s="77">
        <f t="shared" si="119"/>
        <v>100000</v>
      </c>
    </row>
    <row r="85" spans="1:28" s="28" customFormat="1" ht="15" customHeight="1">
      <c r="A85" s="67"/>
      <c r="B85" s="67" t="s">
        <v>25</v>
      </c>
      <c r="C85" s="67" t="s">
        <v>134</v>
      </c>
      <c r="D85" s="68" t="s">
        <v>28</v>
      </c>
      <c r="E85" s="69"/>
      <c r="F85" s="70" t="s">
        <v>186</v>
      </c>
      <c r="G85" s="71" t="s">
        <v>114</v>
      </c>
      <c r="H85" s="67">
        <v>10</v>
      </c>
      <c r="I85" s="67"/>
      <c r="J85" s="67">
        <f t="shared" si="120"/>
        <v>10.7</v>
      </c>
      <c r="K85" s="67">
        <v>40</v>
      </c>
      <c r="L85" s="67">
        <v>10</v>
      </c>
      <c r="M85" s="67">
        <v>410</v>
      </c>
      <c r="N85" s="67">
        <v>280</v>
      </c>
      <c r="O85" s="67">
        <v>290</v>
      </c>
      <c r="P85" s="72">
        <f t="shared" si="121"/>
        <v>18500</v>
      </c>
      <c r="Q85" s="73"/>
      <c r="R85" s="74">
        <f t="shared" si="122"/>
        <v>18500</v>
      </c>
      <c r="S85" s="75">
        <v>5</v>
      </c>
      <c r="T85" s="76">
        <f t="shared" si="123"/>
        <v>92500</v>
      </c>
      <c r="U85" s="77">
        <f t="shared" si="124"/>
        <v>92500</v>
      </c>
      <c r="V85" s="77">
        <f t="shared" si="125"/>
        <v>50</v>
      </c>
      <c r="W85" s="77">
        <f t="shared" si="126"/>
        <v>0.125</v>
      </c>
      <c r="X85" s="77">
        <f t="shared" si="127"/>
        <v>53.5</v>
      </c>
      <c r="Y85" s="78">
        <f t="shared" si="128"/>
        <v>0.16646</v>
      </c>
      <c r="Z85" s="77">
        <f>P85/H85</f>
        <v>1850</v>
      </c>
      <c r="AA85" s="77">
        <f t="shared" si="118"/>
        <v>2000</v>
      </c>
      <c r="AB85" s="77">
        <f t="shared" si="119"/>
        <v>100000</v>
      </c>
    </row>
    <row r="86" spans="1:28" s="28" customFormat="1" ht="15" customHeight="1">
      <c r="A86" s="67"/>
      <c r="B86" s="67" t="s">
        <v>25</v>
      </c>
      <c r="C86" s="67" t="s">
        <v>134</v>
      </c>
      <c r="D86" s="68" t="s">
        <v>28</v>
      </c>
      <c r="E86" s="69"/>
      <c r="F86" s="70" t="s">
        <v>186</v>
      </c>
      <c r="G86" s="71" t="s">
        <v>115</v>
      </c>
      <c r="H86" s="67">
        <v>10</v>
      </c>
      <c r="I86" s="67"/>
      <c r="J86" s="67">
        <f t="shared" si="120"/>
        <v>10.7</v>
      </c>
      <c r="K86" s="67">
        <v>40</v>
      </c>
      <c r="L86" s="67">
        <v>10</v>
      </c>
      <c r="M86" s="67">
        <v>410</v>
      </c>
      <c r="N86" s="67">
        <v>280</v>
      </c>
      <c r="O86" s="67">
        <v>290</v>
      </c>
      <c r="P86" s="72">
        <f t="shared" si="121"/>
        <v>18500</v>
      </c>
      <c r="Q86" s="73"/>
      <c r="R86" s="74">
        <f t="shared" si="122"/>
        <v>18500</v>
      </c>
      <c r="S86" s="75">
        <v>5</v>
      </c>
      <c r="T86" s="76">
        <f t="shared" si="123"/>
        <v>92500</v>
      </c>
      <c r="U86" s="77">
        <f t="shared" si="124"/>
        <v>92500</v>
      </c>
      <c r="V86" s="77">
        <f t="shared" si="125"/>
        <v>50</v>
      </c>
      <c r="W86" s="77">
        <f t="shared" si="126"/>
        <v>0.125</v>
      </c>
      <c r="X86" s="77">
        <f t="shared" si="127"/>
        <v>53.5</v>
      </c>
      <c r="Y86" s="78">
        <f t="shared" si="128"/>
        <v>0.16646</v>
      </c>
      <c r="Z86" s="77">
        <f t="shared" si="129"/>
        <v>1850</v>
      </c>
      <c r="AA86" s="77">
        <f t="shared" si="118"/>
        <v>2000</v>
      </c>
      <c r="AB86" s="77">
        <f t="shared" si="119"/>
        <v>100000</v>
      </c>
    </row>
    <row r="87" spans="1:28" s="28" customFormat="1" ht="15" customHeight="1">
      <c r="A87" s="67"/>
      <c r="B87" s="67" t="s">
        <v>25</v>
      </c>
      <c r="C87" s="67" t="s">
        <v>134</v>
      </c>
      <c r="D87" s="68" t="s">
        <v>28</v>
      </c>
      <c r="E87" s="69"/>
      <c r="F87" s="70" t="s">
        <v>186</v>
      </c>
      <c r="G87" s="71" t="s">
        <v>116</v>
      </c>
      <c r="H87" s="67">
        <v>10</v>
      </c>
      <c r="I87" s="67"/>
      <c r="J87" s="67">
        <f t="shared" si="120"/>
        <v>10.7</v>
      </c>
      <c r="K87" s="67">
        <v>40</v>
      </c>
      <c r="L87" s="67">
        <v>10</v>
      </c>
      <c r="M87" s="67">
        <v>410</v>
      </c>
      <c r="N87" s="67">
        <v>280</v>
      </c>
      <c r="O87" s="67">
        <v>290</v>
      </c>
      <c r="P87" s="72">
        <f t="shared" si="121"/>
        <v>18500</v>
      </c>
      <c r="Q87" s="73"/>
      <c r="R87" s="74">
        <f t="shared" si="122"/>
        <v>18500</v>
      </c>
      <c r="S87" s="75">
        <v>5</v>
      </c>
      <c r="T87" s="76">
        <f t="shared" si="123"/>
        <v>92500</v>
      </c>
      <c r="U87" s="77">
        <f t="shared" si="124"/>
        <v>92500</v>
      </c>
      <c r="V87" s="77">
        <f t="shared" si="125"/>
        <v>50</v>
      </c>
      <c r="W87" s="77">
        <f t="shared" si="126"/>
        <v>0.125</v>
      </c>
      <c r="X87" s="77">
        <f t="shared" si="127"/>
        <v>53.5</v>
      </c>
      <c r="Y87" s="78">
        <f t="shared" si="128"/>
        <v>0.16646</v>
      </c>
      <c r="Z87" s="77">
        <f t="shared" si="129"/>
        <v>1850</v>
      </c>
      <c r="AA87" s="77">
        <f t="shared" si="118"/>
        <v>2000</v>
      </c>
      <c r="AB87" s="77">
        <f t="shared" si="119"/>
        <v>100000</v>
      </c>
    </row>
    <row r="88" spans="1:28" s="28" customFormat="1" ht="15" customHeight="1">
      <c r="A88" s="67"/>
      <c r="B88" s="67" t="s">
        <v>25</v>
      </c>
      <c r="C88" s="67" t="s">
        <v>134</v>
      </c>
      <c r="D88" s="68" t="s">
        <v>28</v>
      </c>
      <c r="E88" s="69"/>
      <c r="F88" s="70" t="s">
        <v>186</v>
      </c>
      <c r="G88" s="71" t="s">
        <v>117</v>
      </c>
      <c r="H88" s="67">
        <v>10</v>
      </c>
      <c r="I88" s="67"/>
      <c r="J88" s="67">
        <f t="shared" si="120"/>
        <v>10.7</v>
      </c>
      <c r="K88" s="67">
        <v>40</v>
      </c>
      <c r="L88" s="67">
        <v>10</v>
      </c>
      <c r="M88" s="67">
        <v>410</v>
      </c>
      <c r="N88" s="67">
        <v>280</v>
      </c>
      <c r="O88" s="67">
        <v>290</v>
      </c>
      <c r="P88" s="72">
        <f t="shared" si="121"/>
        <v>18500</v>
      </c>
      <c r="Q88" s="73"/>
      <c r="R88" s="74">
        <f t="shared" si="122"/>
        <v>18500</v>
      </c>
      <c r="S88" s="75">
        <v>5</v>
      </c>
      <c r="T88" s="76">
        <f t="shared" si="123"/>
        <v>92500</v>
      </c>
      <c r="U88" s="77">
        <f t="shared" si="124"/>
        <v>92500</v>
      </c>
      <c r="V88" s="77">
        <f t="shared" si="125"/>
        <v>50</v>
      </c>
      <c r="W88" s="77">
        <f t="shared" si="126"/>
        <v>0.125</v>
      </c>
      <c r="X88" s="77">
        <f t="shared" si="127"/>
        <v>53.5</v>
      </c>
      <c r="Y88" s="78">
        <f t="shared" si="128"/>
        <v>0.16646</v>
      </c>
      <c r="Z88" s="77">
        <f t="shared" si="129"/>
        <v>1850</v>
      </c>
      <c r="AA88" s="77">
        <f t="shared" si="118"/>
        <v>2000</v>
      </c>
      <c r="AB88" s="77">
        <f t="shared" si="119"/>
        <v>100000</v>
      </c>
    </row>
    <row r="89" spans="1:28" s="28" customFormat="1" ht="15" customHeight="1">
      <c r="A89" s="67"/>
      <c r="B89" s="67" t="s">
        <v>25</v>
      </c>
      <c r="C89" s="67" t="s">
        <v>134</v>
      </c>
      <c r="D89" s="68" t="s">
        <v>28</v>
      </c>
      <c r="E89" s="69"/>
      <c r="F89" s="70" t="s">
        <v>186</v>
      </c>
      <c r="G89" s="71" t="s">
        <v>118</v>
      </c>
      <c r="H89" s="67">
        <v>10</v>
      </c>
      <c r="I89" s="67"/>
      <c r="J89" s="67">
        <f t="shared" si="120"/>
        <v>10.7</v>
      </c>
      <c r="K89" s="67">
        <v>40</v>
      </c>
      <c r="L89" s="67">
        <v>10</v>
      </c>
      <c r="M89" s="67">
        <v>410</v>
      </c>
      <c r="N89" s="67">
        <v>280</v>
      </c>
      <c r="O89" s="67">
        <v>290</v>
      </c>
      <c r="P89" s="72">
        <f t="shared" si="121"/>
        <v>18500</v>
      </c>
      <c r="Q89" s="73"/>
      <c r="R89" s="74">
        <f t="shared" si="122"/>
        <v>18500</v>
      </c>
      <c r="S89" s="75">
        <v>5</v>
      </c>
      <c r="T89" s="76">
        <f t="shared" si="123"/>
        <v>92500</v>
      </c>
      <c r="U89" s="77">
        <f t="shared" si="124"/>
        <v>92500</v>
      </c>
      <c r="V89" s="77">
        <f t="shared" si="125"/>
        <v>50</v>
      </c>
      <c r="W89" s="77">
        <f t="shared" si="126"/>
        <v>0.125</v>
      </c>
      <c r="X89" s="77">
        <f t="shared" si="127"/>
        <v>53.5</v>
      </c>
      <c r="Y89" s="78">
        <f t="shared" si="128"/>
        <v>0.16646</v>
      </c>
      <c r="Z89" s="77">
        <f t="shared" si="129"/>
        <v>1850</v>
      </c>
      <c r="AA89" s="77">
        <f t="shared" si="118"/>
        <v>2000</v>
      </c>
      <c r="AB89" s="77">
        <f t="shared" si="119"/>
        <v>100000</v>
      </c>
    </row>
    <row r="90" spans="1:28" ht="12.75">
      <c r="A90" s="181" t="s">
        <v>100</v>
      </c>
      <c r="B90" s="181"/>
      <c r="C90" s="181"/>
      <c r="D90" s="181"/>
      <c r="E90" s="181"/>
      <c r="F90" s="181"/>
      <c r="G90" s="181"/>
      <c r="H90" s="8"/>
      <c r="I90" s="8"/>
      <c r="J90" s="8"/>
      <c r="K90" s="8"/>
      <c r="L90" s="8"/>
      <c r="M90" s="8"/>
      <c r="N90" s="8"/>
      <c r="O90" s="8"/>
      <c r="P90" s="8"/>
      <c r="Q90" s="9"/>
      <c r="R90" s="36"/>
      <c r="S90" s="47">
        <f t="shared" ref="S90:AB90" si="130">SUM(S83:S89)</f>
        <v>35</v>
      </c>
      <c r="T90" s="42">
        <f t="shared" si="130"/>
        <v>647500</v>
      </c>
      <c r="U90" s="29">
        <f t="shared" si="130"/>
        <v>647500</v>
      </c>
      <c r="V90" s="29">
        <f t="shared" si="130"/>
        <v>350</v>
      </c>
      <c r="W90" s="29">
        <f t="shared" si="130"/>
        <v>0.875</v>
      </c>
      <c r="X90" s="29">
        <f t="shared" si="130"/>
        <v>374.5</v>
      </c>
      <c r="Y90" s="30">
        <f t="shared" si="130"/>
        <v>1.1652200000000001</v>
      </c>
      <c r="Z90" s="29">
        <f t="shared" si="130"/>
        <v>12950</v>
      </c>
      <c r="AA90" s="29">
        <f t="shared" si="130"/>
        <v>14000</v>
      </c>
      <c r="AB90" s="29">
        <f t="shared" si="130"/>
        <v>700000</v>
      </c>
    </row>
    <row r="91" spans="1:28" s="28" customFormat="1" ht="15">
      <c r="A91" s="21"/>
      <c r="B91" s="21" t="s">
        <v>41</v>
      </c>
      <c r="C91" s="3" t="s">
        <v>134</v>
      </c>
      <c r="D91" s="10" t="s">
        <v>28</v>
      </c>
      <c r="E91" s="22"/>
      <c r="F91" s="12" t="s">
        <v>186</v>
      </c>
      <c r="G91" s="13" t="s">
        <v>119</v>
      </c>
      <c r="H91" s="21">
        <v>1</v>
      </c>
      <c r="I91" s="21">
        <v>10</v>
      </c>
      <c r="J91" s="21">
        <f>I91+0.7</f>
        <v>10.7</v>
      </c>
      <c r="K91" s="21">
        <v>40</v>
      </c>
      <c r="L91" s="21">
        <f>I91*H91</f>
        <v>10</v>
      </c>
      <c r="M91" s="21">
        <v>410</v>
      </c>
      <c r="N91" s="21">
        <v>280</v>
      </c>
      <c r="O91" s="3">
        <v>290</v>
      </c>
      <c r="P91" s="24">
        <v>1900</v>
      </c>
      <c r="Q91" s="25"/>
      <c r="R91" s="38">
        <f>(P91*I91)*(1-Q91)</f>
        <v>19000</v>
      </c>
      <c r="S91" s="48">
        <v>5</v>
      </c>
      <c r="T91" s="43">
        <f>S91*R91</f>
        <v>95000</v>
      </c>
      <c r="U91" s="26">
        <f t="shared" ref="U91:U97" si="131">S91*R91</f>
        <v>95000</v>
      </c>
      <c r="V91" s="26">
        <f t="shared" ref="V91:V97" si="132">S91*L91</f>
        <v>50</v>
      </c>
      <c r="W91" s="26">
        <f t="shared" ref="W91:W97" si="133">S91/K91</f>
        <v>0.125</v>
      </c>
      <c r="X91" s="26">
        <f t="shared" ref="X91:X97" si="134">S91*J91</f>
        <v>53.5</v>
      </c>
      <c r="Y91" s="27">
        <f t="shared" ref="Y91:Y97" si="135">S91*((M91*N91*O91/1000000000))</f>
        <v>0.16646</v>
      </c>
      <c r="Z91" s="17">
        <f>P91/H91</f>
        <v>1900</v>
      </c>
      <c r="AA91" s="17">
        <f>Z91+150</f>
        <v>2050</v>
      </c>
      <c r="AB91" s="17">
        <f t="shared" ref="AB91:AB97" si="136">AA91*V91</f>
        <v>102500</v>
      </c>
    </row>
    <row r="92" spans="1:28" s="28" customFormat="1" ht="15">
      <c r="A92" s="21"/>
      <c r="B92" s="21" t="s">
        <v>41</v>
      </c>
      <c r="C92" s="3" t="s">
        <v>134</v>
      </c>
      <c r="D92" s="10" t="s">
        <v>28</v>
      </c>
      <c r="E92" s="22"/>
      <c r="F92" s="12" t="s">
        <v>186</v>
      </c>
      <c r="G92" s="33" t="s">
        <v>120</v>
      </c>
      <c r="H92" s="21">
        <v>1</v>
      </c>
      <c r="I92" s="21">
        <v>10</v>
      </c>
      <c r="J92" s="21">
        <f t="shared" ref="J92:J97" si="137">I92+0.7</f>
        <v>10.7</v>
      </c>
      <c r="K92" s="21">
        <v>40</v>
      </c>
      <c r="L92" s="21">
        <f t="shared" ref="L92:L97" si="138">I92*H92</f>
        <v>10</v>
      </c>
      <c r="M92" s="21">
        <v>410</v>
      </c>
      <c r="N92" s="21">
        <v>280</v>
      </c>
      <c r="O92" s="3">
        <v>290</v>
      </c>
      <c r="P92" s="24">
        <v>1900</v>
      </c>
      <c r="Q92" s="25"/>
      <c r="R92" s="38">
        <f t="shared" ref="R92:R97" si="139">(P92*I92)*(1-Q92)</f>
        <v>19000</v>
      </c>
      <c r="S92" s="48">
        <v>5</v>
      </c>
      <c r="T92" s="43">
        <f t="shared" ref="T92:T97" si="140">S92*R92</f>
        <v>95000</v>
      </c>
      <c r="U92" s="26">
        <f t="shared" si="131"/>
        <v>95000</v>
      </c>
      <c r="V92" s="26">
        <f t="shared" si="132"/>
        <v>50</v>
      </c>
      <c r="W92" s="26">
        <f t="shared" si="133"/>
        <v>0.125</v>
      </c>
      <c r="X92" s="26">
        <f t="shared" si="134"/>
        <v>53.5</v>
      </c>
      <c r="Y92" s="27">
        <f t="shared" si="135"/>
        <v>0.16646</v>
      </c>
      <c r="Z92" s="17">
        <f t="shared" ref="Z92:Z97" si="141">P92/H92</f>
        <v>1900</v>
      </c>
      <c r="AA92" s="17">
        <f t="shared" ref="AA92:AA97" si="142">Z92+150</f>
        <v>2050</v>
      </c>
      <c r="AB92" s="17">
        <f t="shared" si="136"/>
        <v>102500</v>
      </c>
    </row>
    <row r="93" spans="1:28" s="28" customFormat="1" ht="15">
      <c r="A93" s="21"/>
      <c r="B93" s="21" t="s">
        <v>41</v>
      </c>
      <c r="C93" s="3" t="s">
        <v>134</v>
      </c>
      <c r="D93" s="10" t="s">
        <v>28</v>
      </c>
      <c r="E93" s="22"/>
      <c r="F93" s="12" t="s">
        <v>186</v>
      </c>
      <c r="G93" s="33" t="s">
        <v>121</v>
      </c>
      <c r="H93" s="21">
        <v>1</v>
      </c>
      <c r="I93" s="21">
        <v>10</v>
      </c>
      <c r="J93" s="21">
        <f t="shared" si="137"/>
        <v>10.7</v>
      </c>
      <c r="K93" s="21">
        <v>40</v>
      </c>
      <c r="L93" s="21">
        <f t="shared" si="138"/>
        <v>10</v>
      </c>
      <c r="M93" s="21">
        <v>410</v>
      </c>
      <c r="N93" s="21">
        <v>280</v>
      </c>
      <c r="O93" s="3">
        <v>290</v>
      </c>
      <c r="P93" s="24">
        <v>1900</v>
      </c>
      <c r="Q93" s="25"/>
      <c r="R93" s="38">
        <f t="shared" si="139"/>
        <v>19000</v>
      </c>
      <c r="S93" s="48">
        <v>5</v>
      </c>
      <c r="T93" s="43">
        <f t="shared" si="140"/>
        <v>95000</v>
      </c>
      <c r="U93" s="26">
        <f t="shared" si="131"/>
        <v>95000</v>
      </c>
      <c r="V93" s="26">
        <f t="shared" si="132"/>
        <v>50</v>
      </c>
      <c r="W93" s="26">
        <f t="shared" si="133"/>
        <v>0.125</v>
      </c>
      <c r="X93" s="26">
        <f t="shared" si="134"/>
        <v>53.5</v>
      </c>
      <c r="Y93" s="27">
        <f t="shared" si="135"/>
        <v>0.16646</v>
      </c>
      <c r="Z93" s="17">
        <f t="shared" si="141"/>
        <v>1900</v>
      </c>
      <c r="AA93" s="17">
        <f t="shared" si="142"/>
        <v>2050</v>
      </c>
      <c r="AB93" s="17">
        <f t="shared" si="136"/>
        <v>102500</v>
      </c>
    </row>
    <row r="94" spans="1:28" s="28" customFormat="1" ht="15">
      <c r="A94" s="21"/>
      <c r="B94" s="21" t="s">
        <v>41</v>
      </c>
      <c r="C94" s="3" t="s">
        <v>134</v>
      </c>
      <c r="D94" s="10" t="s">
        <v>28</v>
      </c>
      <c r="E94" s="22"/>
      <c r="F94" s="12" t="s">
        <v>186</v>
      </c>
      <c r="G94" s="33" t="s">
        <v>122</v>
      </c>
      <c r="H94" s="21">
        <v>1</v>
      </c>
      <c r="I94" s="21">
        <v>10</v>
      </c>
      <c r="J94" s="21">
        <f t="shared" si="137"/>
        <v>10.7</v>
      </c>
      <c r="K94" s="21">
        <v>40</v>
      </c>
      <c r="L94" s="21">
        <f t="shared" si="138"/>
        <v>10</v>
      </c>
      <c r="M94" s="21">
        <v>410</v>
      </c>
      <c r="N94" s="21">
        <v>280</v>
      </c>
      <c r="O94" s="3">
        <v>290</v>
      </c>
      <c r="P94" s="24">
        <v>1900</v>
      </c>
      <c r="Q94" s="25"/>
      <c r="R94" s="38">
        <f t="shared" si="139"/>
        <v>19000</v>
      </c>
      <c r="S94" s="48">
        <v>5</v>
      </c>
      <c r="T94" s="43">
        <f t="shared" si="140"/>
        <v>95000</v>
      </c>
      <c r="U94" s="26">
        <f t="shared" si="131"/>
        <v>95000</v>
      </c>
      <c r="V94" s="26">
        <f t="shared" si="132"/>
        <v>50</v>
      </c>
      <c r="W94" s="26">
        <f t="shared" si="133"/>
        <v>0.125</v>
      </c>
      <c r="X94" s="26">
        <f t="shared" si="134"/>
        <v>53.5</v>
      </c>
      <c r="Y94" s="27">
        <f t="shared" si="135"/>
        <v>0.16646</v>
      </c>
      <c r="Z94" s="17">
        <f t="shared" si="141"/>
        <v>1900</v>
      </c>
      <c r="AA94" s="17">
        <f t="shared" si="142"/>
        <v>2050</v>
      </c>
      <c r="AB94" s="17">
        <f t="shared" si="136"/>
        <v>102500</v>
      </c>
    </row>
    <row r="95" spans="1:28" s="28" customFormat="1" ht="15">
      <c r="A95" s="21"/>
      <c r="B95" s="21" t="s">
        <v>41</v>
      </c>
      <c r="C95" s="3" t="s">
        <v>134</v>
      </c>
      <c r="D95" s="10" t="s">
        <v>28</v>
      </c>
      <c r="E95" s="22"/>
      <c r="F95" s="12" t="s">
        <v>186</v>
      </c>
      <c r="G95" s="33" t="s">
        <v>123</v>
      </c>
      <c r="H95" s="21">
        <v>1</v>
      </c>
      <c r="I95" s="21">
        <v>10</v>
      </c>
      <c r="J95" s="21">
        <f t="shared" si="137"/>
        <v>10.7</v>
      </c>
      <c r="K95" s="21">
        <v>40</v>
      </c>
      <c r="L95" s="21">
        <f t="shared" si="138"/>
        <v>10</v>
      </c>
      <c r="M95" s="21">
        <v>410</v>
      </c>
      <c r="N95" s="21">
        <v>280</v>
      </c>
      <c r="O95" s="3">
        <v>290</v>
      </c>
      <c r="P95" s="24">
        <v>1900</v>
      </c>
      <c r="Q95" s="25"/>
      <c r="R95" s="38">
        <f t="shared" si="139"/>
        <v>19000</v>
      </c>
      <c r="S95" s="48">
        <v>5</v>
      </c>
      <c r="T95" s="43">
        <f t="shared" si="140"/>
        <v>95000</v>
      </c>
      <c r="U95" s="26">
        <f t="shared" si="131"/>
        <v>95000</v>
      </c>
      <c r="V95" s="26">
        <f t="shared" si="132"/>
        <v>50</v>
      </c>
      <c r="W95" s="26">
        <f t="shared" si="133"/>
        <v>0.125</v>
      </c>
      <c r="X95" s="26">
        <f t="shared" si="134"/>
        <v>53.5</v>
      </c>
      <c r="Y95" s="27">
        <f t="shared" si="135"/>
        <v>0.16646</v>
      </c>
      <c r="Z95" s="17">
        <f t="shared" si="141"/>
        <v>1900</v>
      </c>
      <c r="AA95" s="17">
        <f t="shared" si="142"/>
        <v>2050</v>
      </c>
      <c r="AB95" s="17">
        <f t="shared" si="136"/>
        <v>102500</v>
      </c>
    </row>
    <row r="96" spans="1:28" s="28" customFormat="1" ht="15">
      <c r="A96" s="21"/>
      <c r="B96" s="21" t="s">
        <v>41</v>
      </c>
      <c r="C96" s="3" t="s">
        <v>134</v>
      </c>
      <c r="D96" s="10" t="s">
        <v>28</v>
      </c>
      <c r="E96" s="22"/>
      <c r="F96" s="12" t="s">
        <v>186</v>
      </c>
      <c r="G96" s="33" t="s">
        <v>124</v>
      </c>
      <c r="H96" s="21">
        <v>1</v>
      </c>
      <c r="I96" s="21">
        <v>10</v>
      </c>
      <c r="J96" s="21">
        <f t="shared" si="137"/>
        <v>10.7</v>
      </c>
      <c r="K96" s="21">
        <v>40</v>
      </c>
      <c r="L96" s="21">
        <f t="shared" si="138"/>
        <v>10</v>
      </c>
      <c r="M96" s="21">
        <v>410</v>
      </c>
      <c r="N96" s="21">
        <v>280</v>
      </c>
      <c r="O96" s="3">
        <v>290</v>
      </c>
      <c r="P96" s="24">
        <v>1900</v>
      </c>
      <c r="Q96" s="25"/>
      <c r="R96" s="38">
        <f t="shared" si="139"/>
        <v>19000</v>
      </c>
      <c r="S96" s="48">
        <v>5</v>
      </c>
      <c r="T96" s="43">
        <f t="shared" si="140"/>
        <v>95000</v>
      </c>
      <c r="U96" s="26">
        <f t="shared" si="131"/>
        <v>95000</v>
      </c>
      <c r="V96" s="26">
        <f t="shared" si="132"/>
        <v>50</v>
      </c>
      <c r="W96" s="26">
        <f t="shared" si="133"/>
        <v>0.125</v>
      </c>
      <c r="X96" s="26">
        <f t="shared" si="134"/>
        <v>53.5</v>
      </c>
      <c r="Y96" s="27">
        <f t="shared" si="135"/>
        <v>0.16646</v>
      </c>
      <c r="Z96" s="17">
        <f t="shared" si="141"/>
        <v>1900</v>
      </c>
      <c r="AA96" s="17">
        <f t="shared" si="142"/>
        <v>2050</v>
      </c>
      <c r="AB96" s="17">
        <f t="shared" si="136"/>
        <v>102500</v>
      </c>
    </row>
    <row r="97" spans="1:28" s="28" customFormat="1" ht="15">
      <c r="A97" s="21"/>
      <c r="B97" s="21" t="s">
        <v>41</v>
      </c>
      <c r="C97" s="3" t="s">
        <v>134</v>
      </c>
      <c r="D97" s="10" t="s">
        <v>28</v>
      </c>
      <c r="E97" s="22"/>
      <c r="F97" s="12" t="s">
        <v>186</v>
      </c>
      <c r="G97" s="33" t="s">
        <v>125</v>
      </c>
      <c r="H97" s="21">
        <v>1</v>
      </c>
      <c r="I97" s="21">
        <v>10</v>
      </c>
      <c r="J97" s="21">
        <f t="shared" si="137"/>
        <v>10.7</v>
      </c>
      <c r="K97" s="21">
        <v>40</v>
      </c>
      <c r="L97" s="21">
        <f t="shared" si="138"/>
        <v>10</v>
      </c>
      <c r="M97" s="21">
        <v>410</v>
      </c>
      <c r="N97" s="21">
        <v>280</v>
      </c>
      <c r="O97" s="3">
        <v>290</v>
      </c>
      <c r="P97" s="24">
        <v>1900</v>
      </c>
      <c r="Q97" s="25"/>
      <c r="R97" s="38">
        <f t="shared" si="139"/>
        <v>19000</v>
      </c>
      <c r="S97" s="48">
        <v>5</v>
      </c>
      <c r="T97" s="43">
        <f t="shared" si="140"/>
        <v>95000</v>
      </c>
      <c r="U97" s="26">
        <f t="shared" si="131"/>
        <v>95000</v>
      </c>
      <c r="V97" s="26">
        <f t="shared" si="132"/>
        <v>50</v>
      </c>
      <c r="W97" s="26">
        <f t="shared" si="133"/>
        <v>0.125</v>
      </c>
      <c r="X97" s="26">
        <f t="shared" si="134"/>
        <v>53.5</v>
      </c>
      <c r="Y97" s="27">
        <f t="shared" si="135"/>
        <v>0.16646</v>
      </c>
      <c r="Z97" s="17">
        <f t="shared" si="141"/>
        <v>1900</v>
      </c>
      <c r="AA97" s="17">
        <f t="shared" si="142"/>
        <v>2050</v>
      </c>
      <c r="AB97" s="17">
        <f t="shared" si="136"/>
        <v>102500</v>
      </c>
    </row>
    <row r="98" spans="1:28" ht="12.75">
      <c r="A98" s="181" t="s">
        <v>109</v>
      </c>
      <c r="B98" s="181"/>
      <c r="C98" s="181"/>
      <c r="D98" s="181"/>
      <c r="E98" s="181"/>
      <c r="F98" s="181"/>
      <c r="G98" s="181"/>
      <c r="H98" s="8"/>
      <c r="I98" s="8"/>
      <c r="J98" s="8"/>
      <c r="K98" s="8"/>
      <c r="L98" s="8"/>
      <c r="M98" s="8"/>
      <c r="N98" s="8"/>
      <c r="O98" s="8"/>
      <c r="P98" s="8"/>
      <c r="Q98" s="9"/>
      <c r="R98" s="36"/>
      <c r="S98" s="47">
        <f t="shared" ref="S98:AB98" si="143">SUM(S91:S97)</f>
        <v>35</v>
      </c>
      <c r="T98" s="42">
        <f t="shared" si="143"/>
        <v>665000</v>
      </c>
      <c r="U98" s="29">
        <f t="shared" si="143"/>
        <v>665000</v>
      </c>
      <c r="V98" s="29">
        <f t="shared" si="143"/>
        <v>350</v>
      </c>
      <c r="W98" s="29">
        <f t="shared" si="143"/>
        <v>0.875</v>
      </c>
      <c r="X98" s="29">
        <f t="shared" si="143"/>
        <v>374.5</v>
      </c>
      <c r="Y98" s="30">
        <f t="shared" si="143"/>
        <v>1.1652200000000001</v>
      </c>
      <c r="Z98" s="29">
        <f t="shared" si="143"/>
        <v>13300</v>
      </c>
      <c r="AA98" s="29">
        <f t="shared" si="143"/>
        <v>14350</v>
      </c>
      <c r="AB98" s="29">
        <f t="shared" si="143"/>
        <v>717500</v>
      </c>
    </row>
    <row r="99" spans="1:28" s="28" customFormat="1" ht="15">
      <c r="A99" s="67"/>
      <c r="B99" s="67" t="s">
        <v>41</v>
      </c>
      <c r="C99" s="67" t="s">
        <v>134</v>
      </c>
      <c r="D99" s="68" t="s">
        <v>28</v>
      </c>
      <c r="E99" s="69"/>
      <c r="F99" s="70" t="s">
        <v>186</v>
      </c>
      <c r="G99" s="71" t="s">
        <v>126</v>
      </c>
      <c r="H99" s="67">
        <v>0.5</v>
      </c>
      <c r="I99" s="67">
        <v>20</v>
      </c>
      <c r="J99" s="67">
        <f>H99*I99+0.7</f>
        <v>10.7</v>
      </c>
      <c r="K99" s="67">
        <v>40</v>
      </c>
      <c r="L99" s="67">
        <f>I99*H99</f>
        <v>10</v>
      </c>
      <c r="M99" s="67">
        <v>410</v>
      </c>
      <c r="N99" s="67">
        <v>280</v>
      </c>
      <c r="O99" s="67">
        <v>290</v>
      </c>
      <c r="P99" s="72">
        <v>1000</v>
      </c>
      <c r="Q99" s="73"/>
      <c r="R99" s="74">
        <f>(P99*I99)*(1-Q99)</f>
        <v>20000</v>
      </c>
      <c r="S99" s="75">
        <v>5</v>
      </c>
      <c r="T99" s="76">
        <f>S99*R99</f>
        <v>100000</v>
      </c>
      <c r="U99" s="77">
        <f t="shared" ref="U99:U105" si="144">S99*R99</f>
        <v>100000</v>
      </c>
      <c r="V99" s="77">
        <f>S99*L99</f>
        <v>50</v>
      </c>
      <c r="W99" s="77">
        <f t="shared" ref="W99:W105" si="145">S99/K99</f>
        <v>0.125</v>
      </c>
      <c r="X99" s="77">
        <f t="shared" ref="X99:X105" si="146">S99*J99</f>
        <v>53.5</v>
      </c>
      <c r="Y99" s="78">
        <f t="shared" ref="Y99:Y105" si="147">S99*((M99*N99*O99/1000000000))</f>
        <v>0.16646</v>
      </c>
      <c r="Z99" s="77">
        <f>P99/H99</f>
        <v>2000</v>
      </c>
      <c r="AA99" s="77">
        <f t="shared" ref="AA99:AA105" si="148">Z99+150</f>
        <v>2150</v>
      </c>
      <c r="AB99" s="77">
        <f t="shared" ref="AB99:AB105" si="149">AA99*V99</f>
        <v>107500</v>
      </c>
    </row>
    <row r="100" spans="1:28" s="28" customFormat="1" ht="15">
      <c r="A100" s="67"/>
      <c r="B100" s="67" t="s">
        <v>41</v>
      </c>
      <c r="C100" s="67" t="s">
        <v>134</v>
      </c>
      <c r="D100" s="68" t="s">
        <v>28</v>
      </c>
      <c r="E100" s="69"/>
      <c r="F100" s="70" t="s">
        <v>186</v>
      </c>
      <c r="G100" s="71" t="s">
        <v>127</v>
      </c>
      <c r="H100" s="67">
        <v>0.5</v>
      </c>
      <c r="I100" s="67">
        <v>20</v>
      </c>
      <c r="J100" s="67">
        <f t="shared" ref="J100:J105" si="150">H100*I100+0.7</f>
        <v>10.7</v>
      </c>
      <c r="K100" s="67">
        <v>40</v>
      </c>
      <c r="L100" s="67">
        <f t="shared" ref="L100:L105" si="151">I100*H100</f>
        <v>10</v>
      </c>
      <c r="M100" s="67">
        <v>410</v>
      </c>
      <c r="N100" s="67">
        <v>280</v>
      </c>
      <c r="O100" s="67">
        <v>290</v>
      </c>
      <c r="P100" s="72">
        <v>1000</v>
      </c>
      <c r="Q100" s="73"/>
      <c r="R100" s="74">
        <f t="shared" ref="R100:R105" si="152">(P100*I100)*(1-Q100)</f>
        <v>20000</v>
      </c>
      <c r="S100" s="75">
        <v>5</v>
      </c>
      <c r="T100" s="76">
        <f t="shared" ref="T100:T105" si="153">S100*R100</f>
        <v>100000</v>
      </c>
      <c r="U100" s="77">
        <f t="shared" si="144"/>
        <v>100000</v>
      </c>
      <c r="V100" s="77">
        <f t="shared" ref="V100:V105" si="154">S100*L100</f>
        <v>50</v>
      </c>
      <c r="W100" s="77">
        <f t="shared" si="145"/>
        <v>0.125</v>
      </c>
      <c r="X100" s="77">
        <f t="shared" si="146"/>
        <v>53.5</v>
      </c>
      <c r="Y100" s="78">
        <f t="shared" si="147"/>
        <v>0.16646</v>
      </c>
      <c r="Z100" s="77">
        <f t="shared" ref="Z100:Z105" si="155">P100/H100</f>
        <v>2000</v>
      </c>
      <c r="AA100" s="77">
        <f t="shared" si="148"/>
        <v>2150</v>
      </c>
      <c r="AB100" s="77">
        <f t="shared" si="149"/>
        <v>107500</v>
      </c>
    </row>
    <row r="101" spans="1:28" s="28" customFormat="1" ht="15">
      <c r="A101" s="67"/>
      <c r="B101" s="67" t="s">
        <v>41</v>
      </c>
      <c r="C101" s="67" t="s">
        <v>134</v>
      </c>
      <c r="D101" s="68" t="s">
        <v>28</v>
      </c>
      <c r="E101" s="69"/>
      <c r="F101" s="70" t="s">
        <v>186</v>
      </c>
      <c r="G101" s="71" t="s">
        <v>128</v>
      </c>
      <c r="H101" s="67">
        <v>0.5</v>
      </c>
      <c r="I101" s="67">
        <v>20</v>
      </c>
      <c r="J101" s="67">
        <f t="shared" si="150"/>
        <v>10.7</v>
      </c>
      <c r="K101" s="67">
        <v>40</v>
      </c>
      <c r="L101" s="67">
        <f t="shared" si="151"/>
        <v>10</v>
      </c>
      <c r="M101" s="67">
        <v>410</v>
      </c>
      <c r="N101" s="67">
        <v>280</v>
      </c>
      <c r="O101" s="67">
        <v>290</v>
      </c>
      <c r="P101" s="72">
        <v>1000</v>
      </c>
      <c r="Q101" s="73"/>
      <c r="R101" s="74">
        <f t="shared" si="152"/>
        <v>20000</v>
      </c>
      <c r="S101" s="75">
        <v>5</v>
      </c>
      <c r="T101" s="76">
        <f t="shared" si="153"/>
        <v>100000</v>
      </c>
      <c r="U101" s="77">
        <f t="shared" si="144"/>
        <v>100000</v>
      </c>
      <c r="V101" s="77">
        <f t="shared" si="154"/>
        <v>50</v>
      </c>
      <c r="W101" s="77">
        <f t="shared" si="145"/>
        <v>0.125</v>
      </c>
      <c r="X101" s="77">
        <f t="shared" si="146"/>
        <v>53.5</v>
      </c>
      <c r="Y101" s="78">
        <f t="shared" si="147"/>
        <v>0.16646</v>
      </c>
      <c r="Z101" s="77">
        <f t="shared" si="155"/>
        <v>2000</v>
      </c>
      <c r="AA101" s="77">
        <f t="shared" si="148"/>
        <v>2150</v>
      </c>
      <c r="AB101" s="77">
        <f t="shared" si="149"/>
        <v>107500</v>
      </c>
    </row>
    <row r="102" spans="1:28" s="28" customFormat="1" ht="15">
      <c r="A102" s="67"/>
      <c r="B102" s="67" t="s">
        <v>41</v>
      </c>
      <c r="C102" s="67" t="s">
        <v>134</v>
      </c>
      <c r="D102" s="68" t="s">
        <v>28</v>
      </c>
      <c r="E102" s="69"/>
      <c r="F102" s="70" t="s">
        <v>186</v>
      </c>
      <c r="G102" s="71" t="s">
        <v>129</v>
      </c>
      <c r="H102" s="67">
        <v>0.5</v>
      </c>
      <c r="I102" s="67">
        <v>20</v>
      </c>
      <c r="J102" s="67">
        <f t="shared" si="150"/>
        <v>10.7</v>
      </c>
      <c r="K102" s="67">
        <v>40</v>
      </c>
      <c r="L102" s="67">
        <f t="shared" si="151"/>
        <v>10</v>
      </c>
      <c r="M102" s="67">
        <v>410</v>
      </c>
      <c r="N102" s="67">
        <v>280</v>
      </c>
      <c r="O102" s="67">
        <v>290</v>
      </c>
      <c r="P102" s="72">
        <v>1000</v>
      </c>
      <c r="Q102" s="73"/>
      <c r="R102" s="74">
        <f t="shared" si="152"/>
        <v>20000</v>
      </c>
      <c r="S102" s="75">
        <v>5</v>
      </c>
      <c r="T102" s="76">
        <f t="shared" si="153"/>
        <v>100000</v>
      </c>
      <c r="U102" s="77">
        <f t="shared" si="144"/>
        <v>100000</v>
      </c>
      <c r="V102" s="77">
        <f t="shared" si="154"/>
        <v>50</v>
      </c>
      <c r="W102" s="77">
        <f t="shared" si="145"/>
        <v>0.125</v>
      </c>
      <c r="X102" s="77">
        <f t="shared" si="146"/>
        <v>53.5</v>
      </c>
      <c r="Y102" s="78">
        <f t="shared" si="147"/>
        <v>0.16646</v>
      </c>
      <c r="Z102" s="77">
        <f t="shared" si="155"/>
        <v>2000</v>
      </c>
      <c r="AA102" s="77">
        <f t="shared" si="148"/>
        <v>2150</v>
      </c>
      <c r="AB102" s="77">
        <f t="shared" si="149"/>
        <v>107500</v>
      </c>
    </row>
    <row r="103" spans="1:28" s="28" customFormat="1" ht="15">
      <c r="A103" s="67"/>
      <c r="B103" s="67" t="s">
        <v>41</v>
      </c>
      <c r="C103" s="67" t="s">
        <v>134</v>
      </c>
      <c r="D103" s="68" t="s">
        <v>28</v>
      </c>
      <c r="E103" s="69"/>
      <c r="F103" s="70" t="s">
        <v>186</v>
      </c>
      <c r="G103" s="71" t="s">
        <v>130</v>
      </c>
      <c r="H103" s="67">
        <v>0.5</v>
      </c>
      <c r="I103" s="67">
        <v>20</v>
      </c>
      <c r="J103" s="67">
        <f t="shared" si="150"/>
        <v>10.7</v>
      </c>
      <c r="K103" s="67">
        <v>40</v>
      </c>
      <c r="L103" s="67">
        <f t="shared" si="151"/>
        <v>10</v>
      </c>
      <c r="M103" s="67">
        <v>410</v>
      </c>
      <c r="N103" s="67">
        <v>280</v>
      </c>
      <c r="O103" s="67">
        <v>290</v>
      </c>
      <c r="P103" s="72">
        <v>1000</v>
      </c>
      <c r="Q103" s="73"/>
      <c r="R103" s="74">
        <f t="shared" si="152"/>
        <v>20000</v>
      </c>
      <c r="S103" s="75">
        <v>5</v>
      </c>
      <c r="T103" s="76">
        <f t="shared" si="153"/>
        <v>100000</v>
      </c>
      <c r="U103" s="77">
        <f t="shared" si="144"/>
        <v>100000</v>
      </c>
      <c r="V103" s="77">
        <f t="shared" si="154"/>
        <v>50</v>
      </c>
      <c r="W103" s="77">
        <f t="shared" si="145"/>
        <v>0.125</v>
      </c>
      <c r="X103" s="77">
        <f t="shared" si="146"/>
        <v>53.5</v>
      </c>
      <c r="Y103" s="78">
        <f t="shared" si="147"/>
        <v>0.16646</v>
      </c>
      <c r="Z103" s="77">
        <f t="shared" si="155"/>
        <v>2000</v>
      </c>
      <c r="AA103" s="77">
        <f t="shared" si="148"/>
        <v>2150</v>
      </c>
      <c r="AB103" s="77">
        <f t="shared" si="149"/>
        <v>107500</v>
      </c>
    </row>
    <row r="104" spans="1:28" s="28" customFormat="1" ht="15">
      <c r="A104" s="67"/>
      <c r="B104" s="67" t="s">
        <v>41</v>
      </c>
      <c r="C104" s="67" t="s">
        <v>134</v>
      </c>
      <c r="D104" s="68" t="s">
        <v>28</v>
      </c>
      <c r="E104" s="69"/>
      <c r="F104" s="70" t="s">
        <v>186</v>
      </c>
      <c r="G104" s="71" t="s">
        <v>131</v>
      </c>
      <c r="H104" s="67">
        <v>0.5</v>
      </c>
      <c r="I104" s="67">
        <v>20</v>
      </c>
      <c r="J104" s="67">
        <f t="shared" si="150"/>
        <v>10.7</v>
      </c>
      <c r="K104" s="67">
        <v>40</v>
      </c>
      <c r="L104" s="67">
        <f t="shared" si="151"/>
        <v>10</v>
      </c>
      <c r="M104" s="67">
        <v>410</v>
      </c>
      <c r="N104" s="67">
        <v>280</v>
      </c>
      <c r="O104" s="67">
        <v>290</v>
      </c>
      <c r="P104" s="72">
        <v>1000</v>
      </c>
      <c r="Q104" s="73"/>
      <c r="R104" s="74">
        <f t="shared" si="152"/>
        <v>20000</v>
      </c>
      <c r="S104" s="75">
        <v>5</v>
      </c>
      <c r="T104" s="76">
        <f t="shared" si="153"/>
        <v>100000</v>
      </c>
      <c r="U104" s="77">
        <f t="shared" si="144"/>
        <v>100000</v>
      </c>
      <c r="V104" s="77">
        <f t="shared" si="154"/>
        <v>50</v>
      </c>
      <c r="W104" s="77">
        <f t="shared" si="145"/>
        <v>0.125</v>
      </c>
      <c r="X104" s="77">
        <f t="shared" si="146"/>
        <v>53.5</v>
      </c>
      <c r="Y104" s="78">
        <f t="shared" si="147"/>
        <v>0.16646</v>
      </c>
      <c r="Z104" s="77">
        <f t="shared" si="155"/>
        <v>2000</v>
      </c>
      <c r="AA104" s="77">
        <f t="shared" si="148"/>
        <v>2150</v>
      </c>
      <c r="AB104" s="77">
        <f t="shared" si="149"/>
        <v>107500</v>
      </c>
    </row>
    <row r="105" spans="1:28" s="28" customFormat="1" ht="15">
      <c r="A105" s="67"/>
      <c r="B105" s="67" t="s">
        <v>41</v>
      </c>
      <c r="C105" s="67" t="s">
        <v>134</v>
      </c>
      <c r="D105" s="68" t="s">
        <v>28</v>
      </c>
      <c r="E105" s="69"/>
      <c r="F105" s="70" t="s">
        <v>186</v>
      </c>
      <c r="G105" s="71" t="s">
        <v>132</v>
      </c>
      <c r="H105" s="67">
        <v>0.5</v>
      </c>
      <c r="I105" s="67">
        <v>20</v>
      </c>
      <c r="J105" s="67">
        <f t="shared" si="150"/>
        <v>10.7</v>
      </c>
      <c r="K105" s="67">
        <v>40</v>
      </c>
      <c r="L105" s="67">
        <f t="shared" si="151"/>
        <v>10</v>
      </c>
      <c r="M105" s="67">
        <v>410</v>
      </c>
      <c r="N105" s="67">
        <v>280</v>
      </c>
      <c r="O105" s="67">
        <v>290</v>
      </c>
      <c r="P105" s="72">
        <v>1000</v>
      </c>
      <c r="Q105" s="73"/>
      <c r="R105" s="74">
        <f t="shared" si="152"/>
        <v>20000</v>
      </c>
      <c r="S105" s="75">
        <v>5</v>
      </c>
      <c r="T105" s="76">
        <f t="shared" si="153"/>
        <v>100000</v>
      </c>
      <c r="U105" s="77">
        <f t="shared" si="144"/>
        <v>100000</v>
      </c>
      <c r="V105" s="77">
        <f t="shared" si="154"/>
        <v>50</v>
      </c>
      <c r="W105" s="77">
        <f t="shared" si="145"/>
        <v>0.125</v>
      </c>
      <c r="X105" s="77">
        <f t="shared" si="146"/>
        <v>53.5</v>
      </c>
      <c r="Y105" s="78">
        <f t="shared" si="147"/>
        <v>0.16646</v>
      </c>
      <c r="Z105" s="77">
        <f t="shared" si="155"/>
        <v>2000</v>
      </c>
      <c r="AA105" s="77">
        <f t="shared" si="148"/>
        <v>2150</v>
      </c>
      <c r="AB105" s="77">
        <f t="shared" si="149"/>
        <v>107500</v>
      </c>
    </row>
    <row r="106" spans="1:28" ht="13.5" thickBot="1">
      <c r="A106" s="181"/>
      <c r="B106" s="181"/>
      <c r="C106" s="181"/>
      <c r="D106" s="181"/>
      <c r="E106" s="181"/>
      <c r="F106" s="181"/>
      <c r="G106" s="181"/>
      <c r="H106" s="8"/>
      <c r="I106" s="8"/>
      <c r="J106" s="8"/>
      <c r="K106" s="8"/>
      <c r="L106" s="8"/>
      <c r="M106" s="8"/>
      <c r="N106" s="8"/>
      <c r="O106" s="8"/>
      <c r="P106" s="8"/>
      <c r="Q106" s="9"/>
      <c r="R106" s="36"/>
      <c r="S106" s="49">
        <f t="shared" ref="S106:AB106" si="156">SUM(S99:S105)</f>
        <v>35</v>
      </c>
      <c r="T106" s="42">
        <f t="shared" si="156"/>
        <v>700000</v>
      </c>
      <c r="U106" s="29">
        <f t="shared" si="156"/>
        <v>700000</v>
      </c>
      <c r="V106" s="29">
        <f t="shared" si="156"/>
        <v>350</v>
      </c>
      <c r="W106" s="29">
        <f t="shared" si="156"/>
        <v>0.875</v>
      </c>
      <c r="X106" s="29">
        <f t="shared" si="156"/>
        <v>374.5</v>
      </c>
      <c r="Y106" s="30">
        <f t="shared" si="156"/>
        <v>1.1652200000000001</v>
      </c>
      <c r="Z106" s="29">
        <f t="shared" si="156"/>
        <v>14000</v>
      </c>
      <c r="AA106" s="29">
        <f t="shared" si="156"/>
        <v>15050</v>
      </c>
      <c r="AB106" s="29">
        <f t="shared" si="156"/>
        <v>752500</v>
      </c>
    </row>
    <row r="107" spans="1:28" s="28" customFormat="1" ht="8.25" customHeight="1">
      <c r="A107" s="57"/>
      <c r="B107" s="57"/>
      <c r="C107" s="57"/>
      <c r="D107" s="58"/>
      <c r="E107" s="59"/>
      <c r="F107" s="60"/>
      <c r="G107" s="61"/>
      <c r="H107" s="57"/>
      <c r="I107" s="57"/>
      <c r="J107" s="57"/>
      <c r="K107" s="57"/>
      <c r="L107" s="57"/>
      <c r="M107" s="57"/>
      <c r="N107" s="57"/>
      <c r="O107" s="57"/>
      <c r="P107" s="62"/>
      <c r="Q107" s="63"/>
      <c r="R107" s="64"/>
      <c r="S107" s="57"/>
      <c r="T107" s="65"/>
      <c r="U107" s="65"/>
      <c r="V107" s="65"/>
      <c r="W107" s="65"/>
      <c r="X107" s="65"/>
      <c r="Y107" s="66"/>
      <c r="Z107" s="65"/>
      <c r="AA107" s="65"/>
      <c r="AB107" s="65"/>
    </row>
    <row r="108" spans="1:28" ht="13.5" thickBot="1">
      <c r="A108" s="182" t="s">
        <v>135</v>
      </c>
      <c r="B108" s="182"/>
      <c r="C108" s="182"/>
      <c r="D108" s="182"/>
      <c r="E108" s="182"/>
      <c r="F108" s="182"/>
      <c r="G108" s="182"/>
      <c r="H108" s="50"/>
      <c r="I108" s="50"/>
      <c r="J108" s="50"/>
      <c r="K108" s="50"/>
      <c r="L108" s="50"/>
      <c r="M108" s="50"/>
      <c r="N108" s="50"/>
      <c r="O108" s="50"/>
      <c r="P108" s="50"/>
      <c r="Q108" s="51"/>
      <c r="R108" s="52"/>
      <c r="S108" s="53">
        <f t="shared" ref="S108:AB108" si="157">SUM(S100:S106)</f>
        <v>65</v>
      </c>
      <c r="T108" s="54">
        <f t="shared" si="157"/>
        <v>1300000</v>
      </c>
      <c r="U108" s="55">
        <f t="shared" si="157"/>
        <v>1300000</v>
      </c>
      <c r="V108" s="55">
        <f t="shared" si="157"/>
        <v>650</v>
      </c>
      <c r="W108" s="55">
        <f t="shared" si="157"/>
        <v>1.625</v>
      </c>
      <c r="X108" s="55">
        <f t="shared" si="157"/>
        <v>695.5</v>
      </c>
      <c r="Y108" s="56">
        <f t="shared" si="157"/>
        <v>2.1639800000000005</v>
      </c>
      <c r="Z108" s="55">
        <f t="shared" si="157"/>
        <v>26000</v>
      </c>
      <c r="AA108" s="55">
        <f t="shared" si="157"/>
        <v>27950</v>
      </c>
      <c r="AB108" s="55">
        <f t="shared" si="157"/>
        <v>1397500</v>
      </c>
    </row>
    <row r="109" spans="1:28" ht="15">
      <c r="A109" s="3"/>
      <c r="B109" s="3" t="s">
        <v>25</v>
      </c>
      <c r="C109" s="3" t="s">
        <v>137</v>
      </c>
      <c r="D109" s="10" t="s">
        <v>28</v>
      </c>
      <c r="E109" s="20"/>
      <c r="F109" s="12" t="s">
        <v>186</v>
      </c>
      <c r="G109" s="13" t="s">
        <v>141</v>
      </c>
      <c r="H109" s="14">
        <v>20</v>
      </c>
      <c r="I109" s="14"/>
      <c r="J109" s="3">
        <f>H109+0.1</f>
        <v>20.100000000000001</v>
      </c>
      <c r="K109" s="3">
        <v>20</v>
      </c>
      <c r="L109" s="3">
        <v>20</v>
      </c>
      <c r="M109" s="3">
        <v>1100</v>
      </c>
      <c r="N109" s="3">
        <v>550</v>
      </c>
      <c r="O109" s="3">
        <v>150</v>
      </c>
      <c r="P109" s="15">
        <f>1400*20</f>
        <v>28000</v>
      </c>
      <c r="Q109" s="16"/>
      <c r="R109" s="37">
        <f>P109*(1-Q109)</f>
        <v>28000</v>
      </c>
      <c r="S109" s="46">
        <v>5</v>
      </c>
      <c r="T109" s="41">
        <f>S109*P109</f>
        <v>140000</v>
      </c>
      <c r="U109" s="17">
        <f>S109*R109</f>
        <v>140000</v>
      </c>
      <c r="V109" s="17">
        <f>S109*L109</f>
        <v>100</v>
      </c>
      <c r="W109" s="17">
        <f>S109/K109</f>
        <v>0.25</v>
      </c>
      <c r="X109" s="18">
        <f t="shared" ref="X109:X115" si="158">S109*J109</f>
        <v>100.5</v>
      </c>
      <c r="Y109" s="19">
        <f>S109*((M109*N109*O109/1000000000))</f>
        <v>0.45374999999999999</v>
      </c>
      <c r="Z109" s="17">
        <f>P109/H109</f>
        <v>1400</v>
      </c>
      <c r="AA109" s="17">
        <f>Z109+150</f>
        <v>1550</v>
      </c>
      <c r="AB109" s="17">
        <f t="shared" ref="AB109:AB115" si="159">AA109*V109</f>
        <v>155000</v>
      </c>
    </row>
    <row r="110" spans="1:28" ht="15">
      <c r="A110" s="3"/>
      <c r="B110" s="3" t="s">
        <v>25</v>
      </c>
      <c r="C110" s="3" t="s">
        <v>137</v>
      </c>
      <c r="D110" s="10" t="s">
        <v>28</v>
      </c>
      <c r="E110" s="20"/>
      <c r="F110" s="12" t="s">
        <v>186</v>
      </c>
      <c r="G110" s="33" t="s">
        <v>142</v>
      </c>
      <c r="H110" s="14">
        <v>20</v>
      </c>
      <c r="I110" s="14"/>
      <c r="J110" s="3">
        <f t="shared" ref="J110:J115" si="160">H110+0.1</f>
        <v>20.100000000000001</v>
      </c>
      <c r="K110" s="3">
        <v>20</v>
      </c>
      <c r="L110" s="3">
        <v>20</v>
      </c>
      <c r="M110" s="3">
        <v>1100</v>
      </c>
      <c r="N110" s="3">
        <v>550</v>
      </c>
      <c r="O110" s="3">
        <v>150</v>
      </c>
      <c r="P110" s="15">
        <f t="shared" ref="P110:P115" si="161">1400*20</f>
        <v>28000</v>
      </c>
      <c r="Q110" s="16"/>
      <c r="R110" s="37">
        <f t="shared" ref="R110:R115" si="162">P110*(1-Q110)</f>
        <v>28000</v>
      </c>
      <c r="S110" s="46">
        <v>5</v>
      </c>
      <c r="T110" s="41">
        <f t="shared" ref="T110:T115" si="163">S110*P110</f>
        <v>140000</v>
      </c>
      <c r="U110" s="17">
        <f t="shared" ref="U110:U115" si="164">S110*R110</f>
        <v>140000</v>
      </c>
      <c r="V110" s="17">
        <f t="shared" ref="V110:V115" si="165">S110*L110</f>
        <v>100</v>
      </c>
      <c r="W110" s="17">
        <f t="shared" ref="W110:W115" si="166">S110/K110</f>
        <v>0.25</v>
      </c>
      <c r="X110" s="18">
        <f t="shared" si="158"/>
        <v>100.5</v>
      </c>
      <c r="Y110" s="19">
        <f t="shared" ref="Y110:Y115" si="167">S110*((M110*N110*O110/1000000000))</f>
        <v>0.45374999999999999</v>
      </c>
      <c r="Z110" s="17">
        <f t="shared" ref="Z110:Z115" si="168">P110/H110</f>
        <v>1400</v>
      </c>
      <c r="AA110" s="17">
        <f t="shared" ref="AA110:AA115" si="169">Z110+150</f>
        <v>1550</v>
      </c>
      <c r="AB110" s="17">
        <f t="shared" si="159"/>
        <v>155000</v>
      </c>
    </row>
    <row r="111" spans="1:28" ht="15">
      <c r="A111" s="3"/>
      <c r="B111" s="3" t="s">
        <v>25</v>
      </c>
      <c r="C111" s="3" t="s">
        <v>137</v>
      </c>
      <c r="D111" s="10" t="s">
        <v>28</v>
      </c>
      <c r="E111" s="20"/>
      <c r="F111" s="12" t="s">
        <v>186</v>
      </c>
      <c r="G111" s="33" t="s">
        <v>143</v>
      </c>
      <c r="H111" s="14">
        <v>20</v>
      </c>
      <c r="I111" s="14"/>
      <c r="J111" s="3">
        <f t="shared" si="160"/>
        <v>20.100000000000001</v>
      </c>
      <c r="K111" s="3">
        <v>20</v>
      </c>
      <c r="L111" s="3">
        <v>20</v>
      </c>
      <c r="M111" s="3">
        <v>1100</v>
      </c>
      <c r="N111" s="3">
        <v>550</v>
      </c>
      <c r="O111" s="3">
        <v>150</v>
      </c>
      <c r="P111" s="15">
        <f t="shared" si="161"/>
        <v>28000</v>
      </c>
      <c r="Q111" s="16"/>
      <c r="R111" s="37">
        <f t="shared" si="162"/>
        <v>28000</v>
      </c>
      <c r="S111" s="46">
        <v>5</v>
      </c>
      <c r="T111" s="41">
        <f t="shared" si="163"/>
        <v>140000</v>
      </c>
      <c r="U111" s="17">
        <f t="shared" si="164"/>
        <v>140000</v>
      </c>
      <c r="V111" s="17">
        <f t="shared" si="165"/>
        <v>100</v>
      </c>
      <c r="W111" s="17">
        <f t="shared" si="166"/>
        <v>0.25</v>
      </c>
      <c r="X111" s="18">
        <f t="shared" si="158"/>
        <v>100.5</v>
      </c>
      <c r="Y111" s="19">
        <f t="shared" si="167"/>
        <v>0.45374999999999999</v>
      </c>
      <c r="Z111" s="17">
        <f t="shared" si="168"/>
        <v>1400</v>
      </c>
      <c r="AA111" s="17">
        <f t="shared" si="169"/>
        <v>1550</v>
      </c>
      <c r="AB111" s="17">
        <f t="shared" si="159"/>
        <v>155000</v>
      </c>
    </row>
    <row r="112" spans="1:28" ht="15">
      <c r="A112" s="3"/>
      <c r="B112" s="3" t="s">
        <v>25</v>
      </c>
      <c r="C112" s="3" t="s">
        <v>137</v>
      </c>
      <c r="D112" s="10" t="s">
        <v>28</v>
      </c>
      <c r="E112" s="20"/>
      <c r="F112" s="12" t="s">
        <v>186</v>
      </c>
      <c r="G112" s="33" t="s">
        <v>144</v>
      </c>
      <c r="H112" s="14">
        <v>20</v>
      </c>
      <c r="I112" s="14"/>
      <c r="J112" s="3">
        <f t="shared" si="160"/>
        <v>20.100000000000001</v>
      </c>
      <c r="K112" s="3">
        <v>20</v>
      </c>
      <c r="L112" s="3">
        <v>20</v>
      </c>
      <c r="M112" s="3">
        <v>1100</v>
      </c>
      <c r="N112" s="3">
        <v>550</v>
      </c>
      <c r="O112" s="3">
        <v>150</v>
      </c>
      <c r="P112" s="15">
        <f t="shared" si="161"/>
        <v>28000</v>
      </c>
      <c r="Q112" s="16"/>
      <c r="R112" s="37">
        <f t="shared" si="162"/>
        <v>28000</v>
      </c>
      <c r="S112" s="46">
        <v>5</v>
      </c>
      <c r="T112" s="41">
        <f t="shared" si="163"/>
        <v>140000</v>
      </c>
      <c r="U112" s="17">
        <f t="shared" si="164"/>
        <v>140000</v>
      </c>
      <c r="V112" s="17">
        <f t="shared" si="165"/>
        <v>100</v>
      </c>
      <c r="W112" s="17">
        <f t="shared" si="166"/>
        <v>0.25</v>
      </c>
      <c r="X112" s="18">
        <f t="shared" si="158"/>
        <v>100.5</v>
      </c>
      <c r="Y112" s="19">
        <f t="shared" si="167"/>
        <v>0.45374999999999999</v>
      </c>
      <c r="Z112" s="17">
        <f t="shared" si="168"/>
        <v>1400</v>
      </c>
      <c r="AA112" s="17">
        <f t="shared" si="169"/>
        <v>1550</v>
      </c>
      <c r="AB112" s="17">
        <f t="shared" si="159"/>
        <v>155000</v>
      </c>
    </row>
    <row r="113" spans="1:28" ht="15">
      <c r="A113" s="3"/>
      <c r="B113" s="3" t="s">
        <v>25</v>
      </c>
      <c r="C113" s="3" t="s">
        <v>137</v>
      </c>
      <c r="D113" s="10" t="s">
        <v>28</v>
      </c>
      <c r="E113" s="20"/>
      <c r="F113" s="12" t="s">
        <v>186</v>
      </c>
      <c r="G113" s="33" t="s">
        <v>145</v>
      </c>
      <c r="H113" s="14">
        <v>20</v>
      </c>
      <c r="I113" s="14"/>
      <c r="J113" s="3">
        <f t="shared" si="160"/>
        <v>20.100000000000001</v>
      </c>
      <c r="K113" s="3">
        <v>20</v>
      </c>
      <c r="L113" s="3">
        <v>20</v>
      </c>
      <c r="M113" s="3">
        <v>1100</v>
      </c>
      <c r="N113" s="3">
        <v>550</v>
      </c>
      <c r="O113" s="3">
        <v>150</v>
      </c>
      <c r="P113" s="15">
        <f t="shared" si="161"/>
        <v>28000</v>
      </c>
      <c r="Q113" s="16"/>
      <c r="R113" s="37">
        <f t="shared" si="162"/>
        <v>28000</v>
      </c>
      <c r="S113" s="46">
        <v>5</v>
      </c>
      <c r="T113" s="41">
        <f t="shared" si="163"/>
        <v>140000</v>
      </c>
      <c r="U113" s="17">
        <f t="shared" si="164"/>
        <v>140000</v>
      </c>
      <c r="V113" s="17">
        <f t="shared" si="165"/>
        <v>100</v>
      </c>
      <c r="W113" s="17">
        <f t="shared" si="166"/>
        <v>0.25</v>
      </c>
      <c r="X113" s="18">
        <f t="shared" si="158"/>
        <v>100.5</v>
      </c>
      <c r="Y113" s="19">
        <f t="shared" si="167"/>
        <v>0.45374999999999999</v>
      </c>
      <c r="Z113" s="17">
        <f t="shared" si="168"/>
        <v>1400</v>
      </c>
      <c r="AA113" s="17">
        <f t="shared" si="169"/>
        <v>1550</v>
      </c>
      <c r="AB113" s="17">
        <f t="shared" si="159"/>
        <v>155000</v>
      </c>
    </row>
    <row r="114" spans="1:28" ht="15">
      <c r="A114" s="3"/>
      <c r="B114" s="3" t="s">
        <v>25</v>
      </c>
      <c r="C114" s="3" t="s">
        <v>137</v>
      </c>
      <c r="D114" s="10" t="s">
        <v>28</v>
      </c>
      <c r="E114" s="20"/>
      <c r="F114" s="12" t="s">
        <v>186</v>
      </c>
      <c r="G114" s="33" t="s">
        <v>146</v>
      </c>
      <c r="H114" s="14">
        <v>20</v>
      </c>
      <c r="I114" s="14"/>
      <c r="J114" s="3">
        <f t="shared" si="160"/>
        <v>20.100000000000001</v>
      </c>
      <c r="K114" s="3">
        <v>20</v>
      </c>
      <c r="L114" s="3">
        <v>20</v>
      </c>
      <c r="M114" s="3">
        <v>1100</v>
      </c>
      <c r="N114" s="3">
        <v>550</v>
      </c>
      <c r="O114" s="3">
        <v>150</v>
      </c>
      <c r="P114" s="15">
        <f t="shared" si="161"/>
        <v>28000</v>
      </c>
      <c r="Q114" s="16"/>
      <c r="R114" s="37">
        <f t="shared" si="162"/>
        <v>28000</v>
      </c>
      <c r="S114" s="46">
        <v>5</v>
      </c>
      <c r="T114" s="41">
        <f t="shared" si="163"/>
        <v>140000</v>
      </c>
      <c r="U114" s="17">
        <f t="shared" si="164"/>
        <v>140000</v>
      </c>
      <c r="V114" s="17">
        <f t="shared" si="165"/>
        <v>100</v>
      </c>
      <c r="W114" s="17">
        <f t="shared" si="166"/>
        <v>0.25</v>
      </c>
      <c r="X114" s="18">
        <f t="shared" si="158"/>
        <v>100.5</v>
      </c>
      <c r="Y114" s="19">
        <f t="shared" si="167"/>
        <v>0.45374999999999999</v>
      </c>
      <c r="Z114" s="17">
        <f t="shared" si="168"/>
        <v>1400</v>
      </c>
      <c r="AA114" s="17">
        <f t="shared" si="169"/>
        <v>1550</v>
      </c>
      <c r="AB114" s="17">
        <f t="shared" si="159"/>
        <v>155000</v>
      </c>
    </row>
    <row r="115" spans="1:28" ht="15">
      <c r="A115" s="3"/>
      <c r="B115" s="3" t="s">
        <v>25</v>
      </c>
      <c r="C115" s="3" t="s">
        <v>137</v>
      </c>
      <c r="D115" s="10" t="s">
        <v>28</v>
      </c>
      <c r="E115" s="20"/>
      <c r="F115" s="12" t="s">
        <v>186</v>
      </c>
      <c r="G115" s="33" t="s">
        <v>147</v>
      </c>
      <c r="H115" s="14">
        <v>20</v>
      </c>
      <c r="I115" s="14"/>
      <c r="J115" s="3">
        <f t="shared" si="160"/>
        <v>20.100000000000001</v>
      </c>
      <c r="K115" s="3">
        <v>20</v>
      </c>
      <c r="L115" s="3">
        <v>20</v>
      </c>
      <c r="M115" s="3">
        <v>1100</v>
      </c>
      <c r="N115" s="3">
        <v>550</v>
      </c>
      <c r="O115" s="3">
        <v>150</v>
      </c>
      <c r="P115" s="15">
        <f t="shared" si="161"/>
        <v>28000</v>
      </c>
      <c r="Q115" s="16"/>
      <c r="R115" s="37">
        <f t="shared" si="162"/>
        <v>28000</v>
      </c>
      <c r="S115" s="46">
        <v>5</v>
      </c>
      <c r="T115" s="41">
        <f t="shared" si="163"/>
        <v>140000</v>
      </c>
      <c r="U115" s="17">
        <f t="shared" si="164"/>
        <v>140000</v>
      </c>
      <c r="V115" s="17">
        <f t="shared" si="165"/>
        <v>100</v>
      </c>
      <c r="W115" s="17">
        <f t="shared" si="166"/>
        <v>0.25</v>
      </c>
      <c r="X115" s="18">
        <f t="shared" si="158"/>
        <v>100.5</v>
      </c>
      <c r="Y115" s="19">
        <f t="shared" si="167"/>
        <v>0.45374999999999999</v>
      </c>
      <c r="Z115" s="17">
        <f t="shared" si="168"/>
        <v>1400</v>
      </c>
      <c r="AA115" s="17">
        <f t="shared" si="169"/>
        <v>1550</v>
      </c>
      <c r="AB115" s="17">
        <f t="shared" si="159"/>
        <v>155000</v>
      </c>
    </row>
    <row r="116" spans="1:28" ht="12.75">
      <c r="A116" s="181" t="s">
        <v>255</v>
      </c>
      <c r="B116" s="181"/>
      <c r="C116" s="181"/>
      <c r="D116" s="181"/>
      <c r="E116" s="181"/>
      <c r="F116" s="181"/>
      <c r="G116" s="181"/>
      <c r="H116" s="8"/>
      <c r="I116" s="8"/>
      <c r="J116" s="8"/>
      <c r="K116" s="8"/>
      <c r="L116" s="8"/>
      <c r="M116" s="8"/>
      <c r="N116" s="8"/>
      <c r="O116" s="8"/>
      <c r="P116" s="8"/>
      <c r="Q116" s="9"/>
      <c r="R116" s="36"/>
      <c r="S116" s="47">
        <f t="shared" ref="S116:AB116" si="170">SUM(S109:S115)</f>
        <v>35</v>
      </c>
      <c r="T116" s="42">
        <f t="shared" si="170"/>
        <v>980000</v>
      </c>
      <c r="U116" s="29">
        <f t="shared" si="170"/>
        <v>980000</v>
      </c>
      <c r="V116" s="29">
        <f t="shared" si="170"/>
        <v>700</v>
      </c>
      <c r="W116" s="29">
        <f t="shared" si="170"/>
        <v>1.75</v>
      </c>
      <c r="X116" s="29">
        <f t="shared" si="170"/>
        <v>703.5</v>
      </c>
      <c r="Y116" s="30">
        <f t="shared" si="170"/>
        <v>3.1762499999999996</v>
      </c>
      <c r="Z116" s="29">
        <f t="shared" si="170"/>
        <v>9800</v>
      </c>
      <c r="AA116" s="29">
        <f t="shared" si="170"/>
        <v>10850</v>
      </c>
      <c r="AB116" s="29">
        <f t="shared" si="170"/>
        <v>1085000</v>
      </c>
    </row>
    <row r="117" spans="1:28" s="28" customFormat="1" ht="15" customHeight="1">
      <c r="A117" s="67"/>
      <c r="B117" s="67" t="s">
        <v>25</v>
      </c>
      <c r="C117" s="67" t="s">
        <v>137</v>
      </c>
      <c r="D117" s="68" t="s">
        <v>28</v>
      </c>
      <c r="E117" s="69"/>
      <c r="F117" s="70" t="s">
        <v>186</v>
      </c>
      <c r="G117" s="71" t="s">
        <v>179</v>
      </c>
      <c r="H117" s="67">
        <v>14</v>
      </c>
      <c r="I117" s="67"/>
      <c r="J117" s="67">
        <f>H117+0.7</f>
        <v>14.7</v>
      </c>
      <c r="K117" s="67">
        <v>40</v>
      </c>
      <c r="L117" s="67">
        <v>14</v>
      </c>
      <c r="M117" s="67">
        <v>410</v>
      </c>
      <c r="N117" s="67">
        <v>280</v>
      </c>
      <c r="O117" s="67">
        <v>290</v>
      </c>
      <c r="P117" s="72">
        <f>1450*L117</f>
        <v>20300</v>
      </c>
      <c r="Q117" s="73"/>
      <c r="R117" s="74">
        <f>P117*(1-Q117)</f>
        <v>20300</v>
      </c>
      <c r="S117" s="75">
        <v>5</v>
      </c>
      <c r="T117" s="76">
        <f>S117*P117</f>
        <v>101500</v>
      </c>
      <c r="U117" s="77">
        <f>T117</f>
        <v>101500</v>
      </c>
      <c r="V117" s="77">
        <f>S117*L117</f>
        <v>70</v>
      </c>
      <c r="W117" s="77">
        <f>S117/K117</f>
        <v>0.125</v>
      </c>
      <c r="X117" s="77">
        <f>S117*J117</f>
        <v>73.5</v>
      </c>
      <c r="Y117" s="78">
        <f>S117*((M117*N117*O117/1000000000))</f>
        <v>0.16646</v>
      </c>
      <c r="Z117" s="77">
        <f>P117/H117</f>
        <v>1450</v>
      </c>
      <c r="AA117" s="77">
        <f t="shared" ref="AA117:AA123" si="171">Z117+150</f>
        <v>1600</v>
      </c>
      <c r="AB117" s="77">
        <f t="shared" ref="AB117:AB123" si="172">AA117*V117</f>
        <v>112000</v>
      </c>
    </row>
    <row r="118" spans="1:28" s="28" customFormat="1" ht="15" customHeight="1">
      <c r="A118" s="67"/>
      <c r="B118" s="67" t="s">
        <v>25</v>
      </c>
      <c r="C118" s="67" t="s">
        <v>137</v>
      </c>
      <c r="D118" s="68" t="s">
        <v>28</v>
      </c>
      <c r="E118" s="69"/>
      <c r="F118" s="70" t="s">
        <v>186</v>
      </c>
      <c r="G118" s="71" t="s">
        <v>180</v>
      </c>
      <c r="H118" s="67">
        <v>14</v>
      </c>
      <c r="I118" s="67"/>
      <c r="J118" s="67">
        <f t="shared" ref="J118:J123" si="173">H118+0.7</f>
        <v>14.7</v>
      </c>
      <c r="K118" s="67">
        <v>40</v>
      </c>
      <c r="L118" s="67">
        <v>14</v>
      </c>
      <c r="M118" s="67">
        <v>410</v>
      </c>
      <c r="N118" s="67">
        <v>280</v>
      </c>
      <c r="O118" s="67">
        <v>290</v>
      </c>
      <c r="P118" s="72">
        <f t="shared" ref="P118:P123" si="174">1450*L118</f>
        <v>20300</v>
      </c>
      <c r="Q118" s="73"/>
      <c r="R118" s="74">
        <f t="shared" ref="R118:R123" si="175">P118*(1-Q118)</f>
        <v>20300</v>
      </c>
      <c r="S118" s="75">
        <v>5</v>
      </c>
      <c r="T118" s="76">
        <f t="shared" ref="T118:T123" si="176">S118*P118</f>
        <v>101500</v>
      </c>
      <c r="U118" s="77">
        <f t="shared" ref="U118:U123" si="177">T118</f>
        <v>101500</v>
      </c>
      <c r="V118" s="77">
        <f t="shared" ref="V118:V123" si="178">S118*L118</f>
        <v>70</v>
      </c>
      <c r="W118" s="77">
        <f t="shared" ref="W118:W123" si="179">S118/K118</f>
        <v>0.125</v>
      </c>
      <c r="X118" s="77">
        <f t="shared" ref="X118:X123" si="180">S118*J118</f>
        <v>73.5</v>
      </c>
      <c r="Y118" s="78">
        <f t="shared" ref="Y118:Y123" si="181">S118*((M118*N118*O118/1000000000))</f>
        <v>0.16646</v>
      </c>
      <c r="Z118" s="77">
        <f t="shared" ref="Z118:Z123" si="182">P118/H118</f>
        <v>1450</v>
      </c>
      <c r="AA118" s="77">
        <f t="shared" si="171"/>
        <v>1600</v>
      </c>
      <c r="AB118" s="77">
        <f t="shared" si="172"/>
        <v>112000</v>
      </c>
    </row>
    <row r="119" spans="1:28" s="28" customFormat="1" ht="15" customHeight="1">
      <c r="A119" s="67"/>
      <c r="B119" s="67" t="s">
        <v>25</v>
      </c>
      <c r="C119" s="67" t="s">
        <v>137</v>
      </c>
      <c r="D119" s="68" t="s">
        <v>28</v>
      </c>
      <c r="E119" s="69"/>
      <c r="F119" s="70" t="s">
        <v>186</v>
      </c>
      <c r="G119" s="71" t="s">
        <v>181</v>
      </c>
      <c r="H119" s="67">
        <v>14</v>
      </c>
      <c r="I119" s="67"/>
      <c r="J119" s="67">
        <f t="shared" si="173"/>
        <v>14.7</v>
      </c>
      <c r="K119" s="67">
        <v>40</v>
      </c>
      <c r="L119" s="67">
        <v>14</v>
      </c>
      <c r="M119" s="67">
        <v>410</v>
      </c>
      <c r="N119" s="67">
        <v>280</v>
      </c>
      <c r="O119" s="67">
        <v>290</v>
      </c>
      <c r="P119" s="72">
        <f t="shared" si="174"/>
        <v>20300</v>
      </c>
      <c r="Q119" s="73"/>
      <c r="R119" s="74">
        <f t="shared" si="175"/>
        <v>20300</v>
      </c>
      <c r="S119" s="75">
        <v>5</v>
      </c>
      <c r="T119" s="76">
        <f t="shared" si="176"/>
        <v>101500</v>
      </c>
      <c r="U119" s="77">
        <f t="shared" si="177"/>
        <v>101500</v>
      </c>
      <c r="V119" s="77">
        <f t="shared" si="178"/>
        <v>70</v>
      </c>
      <c r="W119" s="77">
        <f t="shared" si="179"/>
        <v>0.125</v>
      </c>
      <c r="X119" s="77">
        <f t="shared" si="180"/>
        <v>73.5</v>
      </c>
      <c r="Y119" s="78">
        <f t="shared" si="181"/>
        <v>0.16646</v>
      </c>
      <c r="Z119" s="77">
        <f t="shared" si="182"/>
        <v>1450</v>
      </c>
      <c r="AA119" s="77">
        <f t="shared" si="171"/>
        <v>1600</v>
      </c>
      <c r="AB119" s="77">
        <f t="shared" si="172"/>
        <v>112000</v>
      </c>
    </row>
    <row r="120" spans="1:28" s="28" customFormat="1" ht="15" customHeight="1">
      <c r="A120" s="67"/>
      <c r="B120" s="67" t="s">
        <v>25</v>
      </c>
      <c r="C120" s="67" t="s">
        <v>137</v>
      </c>
      <c r="D120" s="68" t="s">
        <v>28</v>
      </c>
      <c r="E120" s="69"/>
      <c r="F120" s="70" t="s">
        <v>186</v>
      </c>
      <c r="G120" s="71" t="s">
        <v>182</v>
      </c>
      <c r="H120" s="67">
        <v>14</v>
      </c>
      <c r="I120" s="67"/>
      <c r="J120" s="67">
        <f t="shared" si="173"/>
        <v>14.7</v>
      </c>
      <c r="K120" s="67">
        <v>40</v>
      </c>
      <c r="L120" s="67">
        <v>14</v>
      </c>
      <c r="M120" s="67">
        <v>410</v>
      </c>
      <c r="N120" s="67">
        <v>280</v>
      </c>
      <c r="O120" s="67">
        <v>290</v>
      </c>
      <c r="P120" s="72">
        <f t="shared" si="174"/>
        <v>20300</v>
      </c>
      <c r="Q120" s="73"/>
      <c r="R120" s="74">
        <f t="shared" si="175"/>
        <v>20300</v>
      </c>
      <c r="S120" s="75">
        <v>5</v>
      </c>
      <c r="T120" s="76">
        <f t="shared" si="176"/>
        <v>101500</v>
      </c>
      <c r="U120" s="77">
        <f t="shared" si="177"/>
        <v>101500</v>
      </c>
      <c r="V120" s="77">
        <f t="shared" si="178"/>
        <v>70</v>
      </c>
      <c r="W120" s="77">
        <f t="shared" si="179"/>
        <v>0.125</v>
      </c>
      <c r="X120" s="77">
        <f t="shared" si="180"/>
        <v>73.5</v>
      </c>
      <c r="Y120" s="78">
        <f t="shared" si="181"/>
        <v>0.16646</v>
      </c>
      <c r="Z120" s="77">
        <f t="shared" si="182"/>
        <v>1450</v>
      </c>
      <c r="AA120" s="77">
        <f t="shared" si="171"/>
        <v>1600</v>
      </c>
      <c r="AB120" s="77">
        <f t="shared" si="172"/>
        <v>112000</v>
      </c>
    </row>
    <row r="121" spans="1:28" s="28" customFormat="1" ht="15" customHeight="1">
      <c r="A121" s="67"/>
      <c r="B121" s="67" t="s">
        <v>25</v>
      </c>
      <c r="C121" s="67" t="s">
        <v>137</v>
      </c>
      <c r="D121" s="68" t="s">
        <v>28</v>
      </c>
      <c r="E121" s="69"/>
      <c r="F121" s="70" t="s">
        <v>186</v>
      </c>
      <c r="G121" s="71" t="s">
        <v>183</v>
      </c>
      <c r="H121" s="67">
        <v>14</v>
      </c>
      <c r="I121" s="67"/>
      <c r="J121" s="67">
        <f t="shared" si="173"/>
        <v>14.7</v>
      </c>
      <c r="K121" s="67">
        <v>40</v>
      </c>
      <c r="L121" s="67">
        <v>14</v>
      </c>
      <c r="M121" s="67">
        <v>410</v>
      </c>
      <c r="N121" s="67">
        <v>280</v>
      </c>
      <c r="O121" s="67">
        <v>290</v>
      </c>
      <c r="P121" s="72">
        <f t="shared" si="174"/>
        <v>20300</v>
      </c>
      <c r="Q121" s="73"/>
      <c r="R121" s="74">
        <f t="shared" si="175"/>
        <v>20300</v>
      </c>
      <c r="S121" s="75">
        <v>5</v>
      </c>
      <c r="T121" s="76">
        <f t="shared" si="176"/>
        <v>101500</v>
      </c>
      <c r="U121" s="77">
        <f t="shared" si="177"/>
        <v>101500</v>
      </c>
      <c r="V121" s="77">
        <f t="shared" si="178"/>
        <v>70</v>
      </c>
      <c r="W121" s="77">
        <f t="shared" si="179"/>
        <v>0.125</v>
      </c>
      <c r="X121" s="77">
        <f t="shared" si="180"/>
        <v>73.5</v>
      </c>
      <c r="Y121" s="78">
        <f t="shared" si="181"/>
        <v>0.16646</v>
      </c>
      <c r="Z121" s="77">
        <f t="shared" si="182"/>
        <v>1450</v>
      </c>
      <c r="AA121" s="77">
        <f t="shared" si="171"/>
        <v>1600</v>
      </c>
      <c r="AB121" s="77">
        <f t="shared" si="172"/>
        <v>112000</v>
      </c>
    </row>
    <row r="122" spans="1:28" s="28" customFormat="1" ht="15" customHeight="1">
      <c r="A122" s="67"/>
      <c r="B122" s="67" t="s">
        <v>25</v>
      </c>
      <c r="C122" s="67" t="s">
        <v>137</v>
      </c>
      <c r="D122" s="68" t="s">
        <v>28</v>
      </c>
      <c r="E122" s="69"/>
      <c r="F122" s="70" t="s">
        <v>186</v>
      </c>
      <c r="G122" s="71" t="s">
        <v>184</v>
      </c>
      <c r="H122" s="67">
        <v>14</v>
      </c>
      <c r="I122" s="67"/>
      <c r="J122" s="67">
        <f t="shared" si="173"/>
        <v>14.7</v>
      </c>
      <c r="K122" s="67">
        <v>40</v>
      </c>
      <c r="L122" s="67">
        <v>14</v>
      </c>
      <c r="M122" s="67">
        <v>410</v>
      </c>
      <c r="N122" s="67">
        <v>280</v>
      </c>
      <c r="O122" s="67">
        <v>290</v>
      </c>
      <c r="P122" s="72">
        <f t="shared" si="174"/>
        <v>20300</v>
      </c>
      <c r="Q122" s="73"/>
      <c r="R122" s="74">
        <f t="shared" si="175"/>
        <v>20300</v>
      </c>
      <c r="S122" s="75">
        <v>5</v>
      </c>
      <c r="T122" s="76">
        <f t="shared" si="176"/>
        <v>101500</v>
      </c>
      <c r="U122" s="77">
        <f t="shared" si="177"/>
        <v>101500</v>
      </c>
      <c r="V122" s="77">
        <f t="shared" si="178"/>
        <v>70</v>
      </c>
      <c r="W122" s="77">
        <f t="shared" si="179"/>
        <v>0.125</v>
      </c>
      <c r="X122" s="77">
        <f t="shared" si="180"/>
        <v>73.5</v>
      </c>
      <c r="Y122" s="78">
        <f t="shared" si="181"/>
        <v>0.16646</v>
      </c>
      <c r="Z122" s="77">
        <f t="shared" si="182"/>
        <v>1450</v>
      </c>
      <c r="AA122" s="77">
        <f t="shared" si="171"/>
        <v>1600</v>
      </c>
      <c r="AB122" s="77">
        <f t="shared" si="172"/>
        <v>112000</v>
      </c>
    </row>
    <row r="123" spans="1:28" s="28" customFormat="1" ht="15" customHeight="1">
      <c r="A123" s="67"/>
      <c r="B123" s="67" t="s">
        <v>25</v>
      </c>
      <c r="C123" s="67" t="s">
        <v>137</v>
      </c>
      <c r="D123" s="68" t="s">
        <v>28</v>
      </c>
      <c r="E123" s="69"/>
      <c r="F123" s="70" t="s">
        <v>186</v>
      </c>
      <c r="G123" s="71" t="s">
        <v>185</v>
      </c>
      <c r="H123" s="67">
        <v>14</v>
      </c>
      <c r="I123" s="67"/>
      <c r="J123" s="67">
        <f t="shared" si="173"/>
        <v>14.7</v>
      </c>
      <c r="K123" s="67">
        <v>40</v>
      </c>
      <c r="L123" s="67">
        <v>14</v>
      </c>
      <c r="M123" s="67">
        <v>410</v>
      </c>
      <c r="N123" s="67">
        <v>280</v>
      </c>
      <c r="O123" s="67">
        <v>290</v>
      </c>
      <c r="P123" s="72">
        <f t="shared" si="174"/>
        <v>20300</v>
      </c>
      <c r="Q123" s="73"/>
      <c r="R123" s="74">
        <f t="shared" si="175"/>
        <v>20300</v>
      </c>
      <c r="S123" s="75">
        <v>5</v>
      </c>
      <c r="T123" s="76">
        <f t="shared" si="176"/>
        <v>101500</v>
      </c>
      <c r="U123" s="77">
        <f t="shared" si="177"/>
        <v>101500</v>
      </c>
      <c r="V123" s="77">
        <f t="shared" si="178"/>
        <v>70</v>
      </c>
      <c r="W123" s="77">
        <f t="shared" si="179"/>
        <v>0.125</v>
      </c>
      <c r="X123" s="77">
        <f t="shared" si="180"/>
        <v>73.5</v>
      </c>
      <c r="Y123" s="78">
        <f t="shared" si="181"/>
        <v>0.16646</v>
      </c>
      <c r="Z123" s="77">
        <f t="shared" si="182"/>
        <v>1450</v>
      </c>
      <c r="AA123" s="77">
        <f t="shared" si="171"/>
        <v>1600</v>
      </c>
      <c r="AB123" s="77">
        <f t="shared" si="172"/>
        <v>112000</v>
      </c>
    </row>
    <row r="124" spans="1:28" ht="12.75">
      <c r="A124" s="181" t="s">
        <v>139</v>
      </c>
      <c r="B124" s="181"/>
      <c r="C124" s="181"/>
      <c r="D124" s="181"/>
      <c r="E124" s="181"/>
      <c r="F124" s="181"/>
      <c r="G124" s="181"/>
      <c r="H124" s="8"/>
      <c r="I124" s="8"/>
      <c r="J124" s="8"/>
      <c r="K124" s="8"/>
      <c r="L124" s="8"/>
      <c r="M124" s="8"/>
      <c r="N124" s="8"/>
      <c r="O124" s="8"/>
      <c r="P124" s="8"/>
      <c r="Q124" s="9"/>
      <c r="R124" s="36"/>
      <c r="S124" s="47">
        <f t="shared" ref="S124:AB124" si="183">SUM(S117:S123)</f>
        <v>35</v>
      </c>
      <c r="T124" s="42">
        <f t="shared" si="183"/>
        <v>710500</v>
      </c>
      <c r="U124" s="29">
        <f t="shared" si="183"/>
        <v>710500</v>
      </c>
      <c r="V124" s="29">
        <f t="shared" si="183"/>
        <v>490</v>
      </c>
      <c r="W124" s="29">
        <f t="shared" si="183"/>
        <v>0.875</v>
      </c>
      <c r="X124" s="29">
        <f t="shared" si="183"/>
        <v>514.5</v>
      </c>
      <c r="Y124" s="30">
        <f t="shared" si="183"/>
        <v>1.1652200000000001</v>
      </c>
      <c r="Z124" s="29">
        <f t="shared" si="183"/>
        <v>10150</v>
      </c>
      <c r="AA124" s="29">
        <f t="shared" si="183"/>
        <v>11200</v>
      </c>
      <c r="AB124" s="29">
        <f t="shared" si="183"/>
        <v>784000</v>
      </c>
    </row>
    <row r="125" spans="1:28" s="28" customFormat="1" ht="15">
      <c r="A125" s="21"/>
      <c r="B125" s="21" t="s">
        <v>41</v>
      </c>
      <c r="C125" s="3" t="s">
        <v>137</v>
      </c>
      <c r="D125" s="10" t="s">
        <v>28</v>
      </c>
      <c r="E125" s="22"/>
      <c r="F125" s="12" t="s">
        <v>186</v>
      </c>
      <c r="G125" s="13" t="s">
        <v>148</v>
      </c>
      <c r="H125" s="21">
        <v>1</v>
      </c>
      <c r="I125" s="21">
        <v>12</v>
      </c>
      <c r="J125" s="21">
        <f>I125+0.7</f>
        <v>12.7</v>
      </c>
      <c r="K125" s="21">
        <v>40</v>
      </c>
      <c r="L125" s="21">
        <f>I125*H125</f>
        <v>12</v>
      </c>
      <c r="M125" s="21">
        <v>410</v>
      </c>
      <c r="N125" s="21">
        <v>280</v>
      </c>
      <c r="O125" s="3">
        <v>290</v>
      </c>
      <c r="P125" s="24">
        <v>1500</v>
      </c>
      <c r="Q125" s="25"/>
      <c r="R125" s="38">
        <f>(P125*I125)*(1-Q125)</f>
        <v>18000</v>
      </c>
      <c r="S125" s="48">
        <v>5</v>
      </c>
      <c r="T125" s="43">
        <f>S125*R125</f>
        <v>90000</v>
      </c>
      <c r="U125" s="26">
        <f t="shared" ref="U125:U131" si="184">S125*R125</f>
        <v>90000</v>
      </c>
      <c r="V125" s="26">
        <f t="shared" ref="V125:V131" si="185">S125*L125</f>
        <v>60</v>
      </c>
      <c r="W125" s="26">
        <f t="shared" ref="W125:W131" si="186">S125/K125</f>
        <v>0.125</v>
      </c>
      <c r="X125" s="26">
        <f t="shared" ref="X125:X131" si="187">S125*J125</f>
        <v>63.5</v>
      </c>
      <c r="Y125" s="27">
        <f t="shared" ref="Y125:Y131" si="188">S125*((M125*N125*O125/1000000000))</f>
        <v>0.16646</v>
      </c>
      <c r="Z125" s="17">
        <f>P125/H125</f>
        <v>1500</v>
      </c>
      <c r="AA125" s="17">
        <f>Z125+150</f>
        <v>1650</v>
      </c>
      <c r="AB125" s="17">
        <f t="shared" ref="AB125:AB131" si="189">AA125*V125</f>
        <v>99000</v>
      </c>
    </row>
    <row r="126" spans="1:28" s="28" customFormat="1" ht="15">
      <c r="A126" s="21"/>
      <c r="B126" s="21" t="s">
        <v>41</v>
      </c>
      <c r="C126" s="3" t="s">
        <v>137</v>
      </c>
      <c r="D126" s="10" t="s">
        <v>28</v>
      </c>
      <c r="E126" s="22"/>
      <c r="F126" s="12" t="s">
        <v>186</v>
      </c>
      <c r="G126" s="33" t="s">
        <v>149</v>
      </c>
      <c r="H126" s="21">
        <v>1</v>
      </c>
      <c r="I126" s="21">
        <v>12</v>
      </c>
      <c r="J126" s="21">
        <f t="shared" ref="J126:J131" si="190">I126+0.7</f>
        <v>12.7</v>
      </c>
      <c r="K126" s="21">
        <v>40</v>
      </c>
      <c r="L126" s="21">
        <f t="shared" ref="L126:L131" si="191">I126*H126</f>
        <v>12</v>
      </c>
      <c r="M126" s="21">
        <v>410</v>
      </c>
      <c r="N126" s="21">
        <v>280</v>
      </c>
      <c r="O126" s="3">
        <v>290</v>
      </c>
      <c r="P126" s="24">
        <v>1500</v>
      </c>
      <c r="Q126" s="25"/>
      <c r="R126" s="38">
        <f t="shared" ref="R126:R131" si="192">(P126*I126)*(1-Q126)</f>
        <v>18000</v>
      </c>
      <c r="S126" s="48">
        <v>5</v>
      </c>
      <c r="T126" s="43">
        <f t="shared" ref="T126:T131" si="193">S126*R126</f>
        <v>90000</v>
      </c>
      <c r="U126" s="26">
        <f t="shared" si="184"/>
        <v>90000</v>
      </c>
      <c r="V126" s="26">
        <f t="shared" si="185"/>
        <v>60</v>
      </c>
      <c r="W126" s="26">
        <f t="shared" si="186"/>
        <v>0.125</v>
      </c>
      <c r="X126" s="26">
        <f t="shared" si="187"/>
        <v>63.5</v>
      </c>
      <c r="Y126" s="27">
        <f t="shared" si="188"/>
        <v>0.16646</v>
      </c>
      <c r="Z126" s="17">
        <f t="shared" ref="Z126:Z131" si="194">P126/H126</f>
        <v>1500</v>
      </c>
      <c r="AA126" s="17">
        <f t="shared" ref="AA126:AA131" si="195">Z126+150</f>
        <v>1650</v>
      </c>
      <c r="AB126" s="17">
        <f t="shared" si="189"/>
        <v>99000</v>
      </c>
    </row>
    <row r="127" spans="1:28" s="28" customFormat="1" ht="15">
      <c r="A127" s="21"/>
      <c r="B127" s="21" t="s">
        <v>41</v>
      </c>
      <c r="C127" s="3" t="s">
        <v>137</v>
      </c>
      <c r="D127" s="10" t="s">
        <v>28</v>
      </c>
      <c r="E127" s="22"/>
      <c r="F127" s="12" t="s">
        <v>186</v>
      </c>
      <c r="G127" s="33" t="s">
        <v>150</v>
      </c>
      <c r="H127" s="21">
        <v>1</v>
      </c>
      <c r="I127" s="21">
        <v>12</v>
      </c>
      <c r="J127" s="21">
        <f t="shared" si="190"/>
        <v>12.7</v>
      </c>
      <c r="K127" s="21">
        <v>40</v>
      </c>
      <c r="L127" s="21">
        <f t="shared" si="191"/>
        <v>12</v>
      </c>
      <c r="M127" s="21">
        <v>410</v>
      </c>
      <c r="N127" s="21">
        <v>280</v>
      </c>
      <c r="O127" s="3">
        <v>290</v>
      </c>
      <c r="P127" s="24">
        <v>1500</v>
      </c>
      <c r="Q127" s="25"/>
      <c r="R127" s="38">
        <f t="shared" si="192"/>
        <v>18000</v>
      </c>
      <c r="S127" s="48">
        <v>5</v>
      </c>
      <c r="T127" s="43">
        <f t="shared" si="193"/>
        <v>90000</v>
      </c>
      <c r="U127" s="26">
        <f t="shared" si="184"/>
        <v>90000</v>
      </c>
      <c r="V127" s="26">
        <f t="shared" si="185"/>
        <v>60</v>
      </c>
      <c r="W127" s="26">
        <f t="shared" si="186"/>
        <v>0.125</v>
      </c>
      <c r="X127" s="26">
        <f t="shared" si="187"/>
        <v>63.5</v>
      </c>
      <c r="Y127" s="27">
        <f t="shared" si="188"/>
        <v>0.16646</v>
      </c>
      <c r="Z127" s="17">
        <f t="shared" si="194"/>
        <v>1500</v>
      </c>
      <c r="AA127" s="17">
        <f t="shared" si="195"/>
        <v>1650</v>
      </c>
      <c r="AB127" s="17">
        <f t="shared" si="189"/>
        <v>99000</v>
      </c>
    </row>
    <row r="128" spans="1:28" s="28" customFormat="1" ht="15">
      <c r="A128" s="21"/>
      <c r="B128" s="21" t="s">
        <v>41</v>
      </c>
      <c r="C128" s="3" t="s">
        <v>137</v>
      </c>
      <c r="D128" s="10" t="s">
        <v>28</v>
      </c>
      <c r="E128" s="22"/>
      <c r="F128" s="12" t="s">
        <v>186</v>
      </c>
      <c r="G128" s="33" t="s">
        <v>151</v>
      </c>
      <c r="H128" s="21">
        <v>1</v>
      </c>
      <c r="I128" s="21">
        <v>12</v>
      </c>
      <c r="J128" s="21">
        <f t="shared" si="190"/>
        <v>12.7</v>
      </c>
      <c r="K128" s="21">
        <v>40</v>
      </c>
      <c r="L128" s="21">
        <f t="shared" si="191"/>
        <v>12</v>
      </c>
      <c r="M128" s="21">
        <v>410</v>
      </c>
      <c r="N128" s="21">
        <v>280</v>
      </c>
      <c r="O128" s="3">
        <v>290</v>
      </c>
      <c r="P128" s="24">
        <v>1500</v>
      </c>
      <c r="Q128" s="25"/>
      <c r="R128" s="38">
        <f t="shared" si="192"/>
        <v>18000</v>
      </c>
      <c r="S128" s="48">
        <v>5</v>
      </c>
      <c r="T128" s="43">
        <f t="shared" si="193"/>
        <v>90000</v>
      </c>
      <c r="U128" s="26">
        <f t="shared" si="184"/>
        <v>90000</v>
      </c>
      <c r="V128" s="26">
        <f t="shared" si="185"/>
        <v>60</v>
      </c>
      <c r="W128" s="26">
        <f t="shared" si="186"/>
        <v>0.125</v>
      </c>
      <c r="X128" s="26">
        <f t="shared" si="187"/>
        <v>63.5</v>
      </c>
      <c r="Y128" s="27">
        <f t="shared" si="188"/>
        <v>0.16646</v>
      </c>
      <c r="Z128" s="17">
        <f t="shared" si="194"/>
        <v>1500</v>
      </c>
      <c r="AA128" s="17">
        <f t="shared" si="195"/>
        <v>1650</v>
      </c>
      <c r="AB128" s="17">
        <f t="shared" si="189"/>
        <v>99000</v>
      </c>
    </row>
    <row r="129" spans="1:28" s="28" customFormat="1" ht="15">
      <c r="A129" s="21"/>
      <c r="B129" s="21" t="s">
        <v>41</v>
      </c>
      <c r="C129" s="3" t="s">
        <v>137</v>
      </c>
      <c r="D129" s="10" t="s">
        <v>28</v>
      </c>
      <c r="E129" s="22"/>
      <c r="F129" s="12" t="s">
        <v>186</v>
      </c>
      <c r="G129" s="33" t="s">
        <v>152</v>
      </c>
      <c r="H129" s="21">
        <v>1</v>
      </c>
      <c r="I129" s="21">
        <v>12</v>
      </c>
      <c r="J129" s="21">
        <f t="shared" si="190"/>
        <v>12.7</v>
      </c>
      <c r="K129" s="21">
        <v>40</v>
      </c>
      <c r="L129" s="21">
        <f t="shared" si="191"/>
        <v>12</v>
      </c>
      <c r="M129" s="21">
        <v>410</v>
      </c>
      <c r="N129" s="21">
        <v>280</v>
      </c>
      <c r="O129" s="3">
        <v>290</v>
      </c>
      <c r="P129" s="24">
        <v>1500</v>
      </c>
      <c r="Q129" s="25"/>
      <c r="R129" s="38">
        <f t="shared" si="192"/>
        <v>18000</v>
      </c>
      <c r="S129" s="48">
        <v>5</v>
      </c>
      <c r="T129" s="43">
        <f t="shared" si="193"/>
        <v>90000</v>
      </c>
      <c r="U129" s="26">
        <f t="shared" si="184"/>
        <v>90000</v>
      </c>
      <c r="V129" s="26">
        <f t="shared" si="185"/>
        <v>60</v>
      </c>
      <c r="W129" s="26">
        <f t="shared" si="186"/>
        <v>0.125</v>
      </c>
      <c r="X129" s="26">
        <f t="shared" si="187"/>
        <v>63.5</v>
      </c>
      <c r="Y129" s="27">
        <f t="shared" si="188"/>
        <v>0.16646</v>
      </c>
      <c r="Z129" s="17">
        <f t="shared" si="194"/>
        <v>1500</v>
      </c>
      <c r="AA129" s="17">
        <f t="shared" si="195"/>
        <v>1650</v>
      </c>
      <c r="AB129" s="17">
        <f t="shared" si="189"/>
        <v>99000</v>
      </c>
    </row>
    <row r="130" spans="1:28" s="28" customFormat="1" ht="15">
      <c r="A130" s="21"/>
      <c r="B130" s="21" t="s">
        <v>41</v>
      </c>
      <c r="C130" s="3" t="s">
        <v>137</v>
      </c>
      <c r="D130" s="10" t="s">
        <v>28</v>
      </c>
      <c r="E130" s="22"/>
      <c r="F130" s="12" t="s">
        <v>186</v>
      </c>
      <c r="G130" s="33" t="s">
        <v>153</v>
      </c>
      <c r="H130" s="21">
        <v>1</v>
      </c>
      <c r="I130" s="21">
        <v>12</v>
      </c>
      <c r="J130" s="21">
        <f t="shared" si="190"/>
        <v>12.7</v>
      </c>
      <c r="K130" s="21">
        <v>40</v>
      </c>
      <c r="L130" s="21">
        <f t="shared" si="191"/>
        <v>12</v>
      </c>
      <c r="M130" s="21">
        <v>410</v>
      </c>
      <c r="N130" s="21">
        <v>280</v>
      </c>
      <c r="O130" s="3">
        <v>290</v>
      </c>
      <c r="P130" s="24">
        <v>1500</v>
      </c>
      <c r="Q130" s="25"/>
      <c r="R130" s="38">
        <f t="shared" si="192"/>
        <v>18000</v>
      </c>
      <c r="S130" s="48">
        <v>5</v>
      </c>
      <c r="T130" s="43">
        <f t="shared" si="193"/>
        <v>90000</v>
      </c>
      <c r="U130" s="26">
        <f t="shared" si="184"/>
        <v>90000</v>
      </c>
      <c r="V130" s="26">
        <f t="shared" si="185"/>
        <v>60</v>
      </c>
      <c r="W130" s="26">
        <f t="shared" si="186"/>
        <v>0.125</v>
      </c>
      <c r="X130" s="26">
        <f t="shared" si="187"/>
        <v>63.5</v>
      </c>
      <c r="Y130" s="27">
        <f t="shared" si="188"/>
        <v>0.16646</v>
      </c>
      <c r="Z130" s="17">
        <f t="shared" si="194"/>
        <v>1500</v>
      </c>
      <c r="AA130" s="17">
        <f t="shared" si="195"/>
        <v>1650</v>
      </c>
      <c r="AB130" s="17">
        <f t="shared" si="189"/>
        <v>99000</v>
      </c>
    </row>
    <row r="131" spans="1:28" s="28" customFormat="1" ht="15">
      <c r="A131" s="21"/>
      <c r="B131" s="21" t="s">
        <v>41</v>
      </c>
      <c r="C131" s="3" t="s">
        <v>137</v>
      </c>
      <c r="D131" s="10" t="s">
        <v>28</v>
      </c>
      <c r="E131" s="22"/>
      <c r="F131" s="12" t="s">
        <v>186</v>
      </c>
      <c r="G131" s="33" t="s">
        <v>154</v>
      </c>
      <c r="H131" s="21">
        <v>1</v>
      </c>
      <c r="I131" s="21">
        <v>12</v>
      </c>
      <c r="J131" s="21">
        <f t="shared" si="190"/>
        <v>12.7</v>
      </c>
      <c r="K131" s="21">
        <v>40</v>
      </c>
      <c r="L131" s="21">
        <f t="shared" si="191"/>
        <v>12</v>
      </c>
      <c r="M131" s="21">
        <v>410</v>
      </c>
      <c r="N131" s="21">
        <v>280</v>
      </c>
      <c r="O131" s="3">
        <v>290</v>
      </c>
      <c r="P131" s="24">
        <v>1500</v>
      </c>
      <c r="Q131" s="25"/>
      <c r="R131" s="38">
        <f t="shared" si="192"/>
        <v>18000</v>
      </c>
      <c r="S131" s="48">
        <v>5</v>
      </c>
      <c r="T131" s="43">
        <f t="shared" si="193"/>
        <v>90000</v>
      </c>
      <c r="U131" s="26">
        <f t="shared" si="184"/>
        <v>90000</v>
      </c>
      <c r="V131" s="26">
        <f t="shared" si="185"/>
        <v>60</v>
      </c>
      <c r="W131" s="26">
        <f t="shared" si="186"/>
        <v>0.125</v>
      </c>
      <c r="X131" s="26">
        <f t="shared" si="187"/>
        <v>63.5</v>
      </c>
      <c r="Y131" s="27">
        <f t="shared" si="188"/>
        <v>0.16646</v>
      </c>
      <c r="Z131" s="17">
        <f t="shared" si="194"/>
        <v>1500</v>
      </c>
      <c r="AA131" s="17">
        <f t="shared" si="195"/>
        <v>1650</v>
      </c>
      <c r="AB131" s="17">
        <f t="shared" si="189"/>
        <v>99000</v>
      </c>
    </row>
    <row r="132" spans="1:28" ht="12.75">
      <c r="A132" s="181" t="s">
        <v>140</v>
      </c>
      <c r="B132" s="181"/>
      <c r="C132" s="181"/>
      <c r="D132" s="181"/>
      <c r="E132" s="181"/>
      <c r="F132" s="181"/>
      <c r="G132" s="181"/>
      <c r="H132" s="8"/>
      <c r="I132" s="8"/>
      <c r="J132" s="8"/>
      <c r="K132" s="8"/>
      <c r="L132" s="8"/>
      <c r="M132" s="8"/>
      <c r="N132" s="8"/>
      <c r="O132" s="8"/>
      <c r="P132" s="8"/>
      <c r="Q132" s="9"/>
      <c r="R132" s="36"/>
      <c r="S132" s="47">
        <f t="shared" ref="S132:AB132" si="196">SUM(S125:S131)</f>
        <v>35</v>
      </c>
      <c r="T132" s="42">
        <f t="shared" si="196"/>
        <v>630000</v>
      </c>
      <c r="U132" s="29">
        <f t="shared" si="196"/>
        <v>630000</v>
      </c>
      <c r="V132" s="29">
        <f t="shared" si="196"/>
        <v>420</v>
      </c>
      <c r="W132" s="29">
        <f t="shared" si="196"/>
        <v>0.875</v>
      </c>
      <c r="X132" s="29">
        <f t="shared" si="196"/>
        <v>444.5</v>
      </c>
      <c r="Y132" s="30">
        <f t="shared" si="196"/>
        <v>1.1652200000000001</v>
      </c>
      <c r="Z132" s="29">
        <f t="shared" si="196"/>
        <v>10500</v>
      </c>
      <c r="AA132" s="29">
        <f t="shared" si="196"/>
        <v>11550</v>
      </c>
      <c r="AB132" s="29">
        <f t="shared" si="196"/>
        <v>693000</v>
      </c>
    </row>
    <row r="133" spans="1:28" s="28" customFormat="1" ht="15">
      <c r="A133" s="67"/>
      <c r="B133" s="67" t="s">
        <v>41</v>
      </c>
      <c r="C133" s="67" t="s">
        <v>137</v>
      </c>
      <c r="D133" s="68" t="s">
        <v>28</v>
      </c>
      <c r="E133" s="69"/>
      <c r="F133" s="70" t="s">
        <v>186</v>
      </c>
      <c r="G133" s="71" t="s">
        <v>155</v>
      </c>
      <c r="H133" s="67">
        <v>0.5</v>
      </c>
      <c r="I133" s="67">
        <v>20</v>
      </c>
      <c r="J133" s="67">
        <f>H133*I133+0.7</f>
        <v>10.7</v>
      </c>
      <c r="K133" s="67">
        <v>40</v>
      </c>
      <c r="L133" s="67">
        <f>I133*H133</f>
        <v>10</v>
      </c>
      <c r="M133" s="67">
        <v>410</v>
      </c>
      <c r="N133" s="67">
        <v>280</v>
      </c>
      <c r="O133" s="67">
        <v>290</v>
      </c>
      <c r="P133" s="72">
        <v>800</v>
      </c>
      <c r="Q133" s="73"/>
      <c r="R133" s="74">
        <f>(P133*I133)*(1-Q133)</f>
        <v>16000</v>
      </c>
      <c r="S133" s="75">
        <v>5</v>
      </c>
      <c r="T133" s="76">
        <f>S133*R133</f>
        <v>80000</v>
      </c>
      <c r="U133" s="77">
        <f t="shared" ref="U133:U139" si="197">S133*R133</f>
        <v>80000</v>
      </c>
      <c r="V133" s="77">
        <f>S133*L133</f>
        <v>50</v>
      </c>
      <c r="W133" s="77">
        <f t="shared" ref="W133:W139" si="198">S133/K133</f>
        <v>0.125</v>
      </c>
      <c r="X133" s="77">
        <f t="shared" ref="X133:X139" si="199">S133*J133</f>
        <v>53.5</v>
      </c>
      <c r="Y133" s="78">
        <f t="shared" ref="Y133:Y139" si="200">S133*((M133*N133*O133/1000000000))</f>
        <v>0.16646</v>
      </c>
      <c r="Z133" s="77">
        <f>P133/H133</f>
        <v>1600</v>
      </c>
      <c r="AA133" s="77">
        <f t="shared" ref="AA133:AA139" si="201">Z133+150</f>
        <v>1750</v>
      </c>
      <c r="AB133" s="77">
        <f t="shared" ref="AB133:AB139" si="202">AA133*V133</f>
        <v>87500</v>
      </c>
    </row>
    <row r="134" spans="1:28" s="28" customFormat="1" ht="15">
      <c r="A134" s="67"/>
      <c r="B134" s="67" t="s">
        <v>41</v>
      </c>
      <c r="C134" s="67" t="s">
        <v>137</v>
      </c>
      <c r="D134" s="68" t="s">
        <v>28</v>
      </c>
      <c r="E134" s="69"/>
      <c r="F134" s="70" t="s">
        <v>186</v>
      </c>
      <c r="G134" s="71" t="s">
        <v>156</v>
      </c>
      <c r="H134" s="67">
        <v>0.5</v>
      </c>
      <c r="I134" s="67">
        <v>20</v>
      </c>
      <c r="J134" s="67">
        <f t="shared" ref="J134:J139" si="203">H134*I134+0.7</f>
        <v>10.7</v>
      </c>
      <c r="K134" s="67">
        <v>40</v>
      </c>
      <c r="L134" s="67">
        <f t="shared" ref="L134:L139" si="204">I134*H134</f>
        <v>10</v>
      </c>
      <c r="M134" s="67">
        <v>410</v>
      </c>
      <c r="N134" s="67">
        <v>280</v>
      </c>
      <c r="O134" s="67">
        <v>290</v>
      </c>
      <c r="P134" s="72">
        <v>800</v>
      </c>
      <c r="Q134" s="73"/>
      <c r="R134" s="74">
        <f t="shared" ref="R134:R139" si="205">(P134*I134)*(1-Q134)</f>
        <v>16000</v>
      </c>
      <c r="S134" s="75">
        <v>5</v>
      </c>
      <c r="T134" s="76">
        <f t="shared" ref="T134:T139" si="206">S134*R134</f>
        <v>80000</v>
      </c>
      <c r="U134" s="77">
        <f t="shared" si="197"/>
        <v>80000</v>
      </c>
      <c r="V134" s="77">
        <f t="shared" ref="V134:V139" si="207">S134*L134</f>
        <v>50</v>
      </c>
      <c r="W134" s="77">
        <f t="shared" si="198"/>
        <v>0.125</v>
      </c>
      <c r="X134" s="77">
        <f t="shared" si="199"/>
        <v>53.5</v>
      </c>
      <c r="Y134" s="78">
        <f t="shared" si="200"/>
        <v>0.16646</v>
      </c>
      <c r="Z134" s="77">
        <f t="shared" ref="Z134:Z139" si="208">P134/H134</f>
        <v>1600</v>
      </c>
      <c r="AA134" s="77">
        <f t="shared" si="201"/>
        <v>1750</v>
      </c>
      <c r="AB134" s="77">
        <f t="shared" si="202"/>
        <v>87500</v>
      </c>
    </row>
    <row r="135" spans="1:28" s="28" customFormat="1" ht="15">
      <c r="A135" s="67"/>
      <c r="B135" s="67" t="s">
        <v>41</v>
      </c>
      <c r="C135" s="67" t="s">
        <v>137</v>
      </c>
      <c r="D135" s="68" t="s">
        <v>28</v>
      </c>
      <c r="E135" s="69"/>
      <c r="F135" s="70" t="s">
        <v>186</v>
      </c>
      <c r="G135" s="71" t="s">
        <v>157</v>
      </c>
      <c r="H135" s="67">
        <v>0.5</v>
      </c>
      <c r="I135" s="67">
        <v>20</v>
      </c>
      <c r="J135" s="67">
        <f t="shared" si="203"/>
        <v>10.7</v>
      </c>
      <c r="K135" s="67">
        <v>40</v>
      </c>
      <c r="L135" s="67">
        <f t="shared" si="204"/>
        <v>10</v>
      </c>
      <c r="M135" s="67">
        <v>410</v>
      </c>
      <c r="N135" s="67">
        <v>280</v>
      </c>
      <c r="O135" s="67">
        <v>290</v>
      </c>
      <c r="P135" s="72">
        <v>800</v>
      </c>
      <c r="Q135" s="73"/>
      <c r="R135" s="74">
        <f t="shared" si="205"/>
        <v>16000</v>
      </c>
      <c r="S135" s="75">
        <v>5</v>
      </c>
      <c r="T135" s="76">
        <f t="shared" si="206"/>
        <v>80000</v>
      </c>
      <c r="U135" s="77">
        <f t="shared" si="197"/>
        <v>80000</v>
      </c>
      <c r="V135" s="77">
        <f t="shared" si="207"/>
        <v>50</v>
      </c>
      <c r="W135" s="77">
        <f t="shared" si="198"/>
        <v>0.125</v>
      </c>
      <c r="X135" s="77">
        <f t="shared" si="199"/>
        <v>53.5</v>
      </c>
      <c r="Y135" s="78">
        <f t="shared" si="200"/>
        <v>0.16646</v>
      </c>
      <c r="Z135" s="77">
        <f t="shared" si="208"/>
        <v>1600</v>
      </c>
      <c r="AA135" s="77">
        <f t="shared" si="201"/>
        <v>1750</v>
      </c>
      <c r="AB135" s="77">
        <f t="shared" si="202"/>
        <v>87500</v>
      </c>
    </row>
    <row r="136" spans="1:28" s="28" customFormat="1" ht="15">
      <c r="A136" s="67"/>
      <c r="B136" s="67" t="s">
        <v>41</v>
      </c>
      <c r="C136" s="67" t="s">
        <v>137</v>
      </c>
      <c r="D136" s="68" t="s">
        <v>28</v>
      </c>
      <c r="E136" s="69"/>
      <c r="F136" s="70" t="s">
        <v>186</v>
      </c>
      <c r="G136" s="71" t="s">
        <v>158</v>
      </c>
      <c r="H136" s="67">
        <v>0.5</v>
      </c>
      <c r="I136" s="67">
        <v>20</v>
      </c>
      <c r="J136" s="67">
        <f t="shared" si="203"/>
        <v>10.7</v>
      </c>
      <c r="K136" s="67">
        <v>40</v>
      </c>
      <c r="L136" s="67">
        <f t="shared" si="204"/>
        <v>10</v>
      </c>
      <c r="M136" s="67">
        <v>410</v>
      </c>
      <c r="N136" s="67">
        <v>280</v>
      </c>
      <c r="O136" s="67">
        <v>290</v>
      </c>
      <c r="P136" s="72">
        <v>800</v>
      </c>
      <c r="Q136" s="73"/>
      <c r="R136" s="74">
        <f t="shared" si="205"/>
        <v>16000</v>
      </c>
      <c r="S136" s="75">
        <v>5</v>
      </c>
      <c r="T136" s="76">
        <f t="shared" si="206"/>
        <v>80000</v>
      </c>
      <c r="U136" s="77">
        <f t="shared" si="197"/>
        <v>80000</v>
      </c>
      <c r="V136" s="77">
        <f t="shared" si="207"/>
        <v>50</v>
      </c>
      <c r="W136" s="77">
        <f t="shared" si="198"/>
        <v>0.125</v>
      </c>
      <c r="X136" s="77">
        <f t="shared" si="199"/>
        <v>53.5</v>
      </c>
      <c r="Y136" s="78">
        <f t="shared" si="200"/>
        <v>0.16646</v>
      </c>
      <c r="Z136" s="77">
        <f t="shared" si="208"/>
        <v>1600</v>
      </c>
      <c r="AA136" s="77">
        <f t="shared" si="201"/>
        <v>1750</v>
      </c>
      <c r="AB136" s="77">
        <f t="shared" si="202"/>
        <v>87500</v>
      </c>
    </row>
    <row r="137" spans="1:28" s="28" customFormat="1" ht="15">
      <c r="A137" s="67"/>
      <c r="B137" s="67" t="s">
        <v>41</v>
      </c>
      <c r="C137" s="67" t="s">
        <v>137</v>
      </c>
      <c r="D137" s="68" t="s">
        <v>28</v>
      </c>
      <c r="E137" s="69"/>
      <c r="F137" s="70" t="s">
        <v>186</v>
      </c>
      <c r="G137" s="71" t="s">
        <v>159</v>
      </c>
      <c r="H137" s="67">
        <v>0.5</v>
      </c>
      <c r="I137" s="67">
        <v>20</v>
      </c>
      <c r="J137" s="67">
        <f t="shared" si="203"/>
        <v>10.7</v>
      </c>
      <c r="K137" s="67">
        <v>40</v>
      </c>
      <c r="L137" s="67">
        <f t="shared" si="204"/>
        <v>10</v>
      </c>
      <c r="M137" s="67">
        <v>410</v>
      </c>
      <c r="N137" s="67">
        <v>280</v>
      </c>
      <c r="O137" s="67">
        <v>290</v>
      </c>
      <c r="P137" s="72">
        <v>800</v>
      </c>
      <c r="Q137" s="73"/>
      <c r="R137" s="74">
        <f t="shared" si="205"/>
        <v>16000</v>
      </c>
      <c r="S137" s="75">
        <v>5</v>
      </c>
      <c r="T137" s="76">
        <f t="shared" si="206"/>
        <v>80000</v>
      </c>
      <c r="U137" s="77">
        <f t="shared" si="197"/>
        <v>80000</v>
      </c>
      <c r="V137" s="77">
        <f t="shared" si="207"/>
        <v>50</v>
      </c>
      <c r="W137" s="77">
        <f t="shared" si="198"/>
        <v>0.125</v>
      </c>
      <c r="X137" s="77">
        <f t="shared" si="199"/>
        <v>53.5</v>
      </c>
      <c r="Y137" s="78">
        <f t="shared" si="200"/>
        <v>0.16646</v>
      </c>
      <c r="Z137" s="77">
        <f t="shared" si="208"/>
        <v>1600</v>
      </c>
      <c r="AA137" s="77">
        <f t="shared" si="201"/>
        <v>1750</v>
      </c>
      <c r="AB137" s="77">
        <f t="shared" si="202"/>
        <v>87500</v>
      </c>
    </row>
    <row r="138" spans="1:28" s="28" customFormat="1" ht="15">
      <c r="A138" s="67"/>
      <c r="B138" s="67" t="s">
        <v>41</v>
      </c>
      <c r="C138" s="67" t="s">
        <v>137</v>
      </c>
      <c r="D138" s="68" t="s">
        <v>28</v>
      </c>
      <c r="E138" s="69"/>
      <c r="F138" s="70" t="s">
        <v>186</v>
      </c>
      <c r="G138" s="71" t="s">
        <v>160</v>
      </c>
      <c r="H138" s="67">
        <v>0.5</v>
      </c>
      <c r="I138" s="67">
        <v>20</v>
      </c>
      <c r="J138" s="67">
        <f t="shared" si="203"/>
        <v>10.7</v>
      </c>
      <c r="K138" s="67">
        <v>40</v>
      </c>
      <c r="L138" s="67">
        <f t="shared" si="204"/>
        <v>10</v>
      </c>
      <c r="M138" s="67">
        <v>410</v>
      </c>
      <c r="N138" s="67">
        <v>280</v>
      </c>
      <c r="O138" s="67">
        <v>290</v>
      </c>
      <c r="P138" s="72">
        <v>800</v>
      </c>
      <c r="Q138" s="73"/>
      <c r="R138" s="74">
        <f t="shared" si="205"/>
        <v>16000</v>
      </c>
      <c r="S138" s="75">
        <v>5</v>
      </c>
      <c r="T138" s="76">
        <f t="shared" si="206"/>
        <v>80000</v>
      </c>
      <c r="U138" s="77">
        <f t="shared" si="197"/>
        <v>80000</v>
      </c>
      <c r="V138" s="77">
        <f t="shared" si="207"/>
        <v>50</v>
      </c>
      <c r="W138" s="77">
        <f t="shared" si="198"/>
        <v>0.125</v>
      </c>
      <c r="X138" s="77">
        <f t="shared" si="199"/>
        <v>53.5</v>
      </c>
      <c r="Y138" s="78">
        <f t="shared" si="200"/>
        <v>0.16646</v>
      </c>
      <c r="Z138" s="77">
        <f t="shared" si="208"/>
        <v>1600</v>
      </c>
      <c r="AA138" s="77">
        <f t="shared" si="201"/>
        <v>1750</v>
      </c>
      <c r="AB138" s="77">
        <f t="shared" si="202"/>
        <v>87500</v>
      </c>
    </row>
    <row r="139" spans="1:28" s="28" customFormat="1" ht="15">
      <c r="A139" s="67"/>
      <c r="B139" s="67" t="s">
        <v>41</v>
      </c>
      <c r="C139" s="67" t="s">
        <v>137</v>
      </c>
      <c r="D139" s="68" t="s">
        <v>28</v>
      </c>
      <c r="E139" s="69"/>
      <c r="F139" s="70" t="s">
        <v>186</v>
      </c>
      <c r="G139" s="71" t="s">
        <v>138</v>
      </c>
      <c r="H139" s="67">
        <v>0.5</v>
      </c>
      <c r="I139" s="67">
        <v>20</v>
      </c>
      <c r="J139" s="67">
        <f t="shared" si="203"/>
        <v>10.7</v>
      </c>
      <c r="K139" s="67">
        <v>40</v>
      </c>
      <c r="L139" s="67">
        <f t="shared" si="204"/>
        <v>10</v>
      </c>
      <c r="M139" s="67">
        <v>410</v>
      </c>
      <c r="N139" s="67">
        <v>280</v>
      </c>
      <c r="O139" s="67">
        <v>290</v>
      </c>
      <c r="P139" s="72">
        <v>800</v>
      </c>
      <c r="Q139" s="73"/>
      <c r="R139" s="74">
        <f t="shared" si="205"/>
        <v>16000</v>
      </c>
      <c r="S139" s="75">
        <v>5</v>
      </c>
      <c r="T139" s="76">
        <f t="shared" si="206"/>
        <v>80000</v>
      </c>
      <c r="U139" s="77">
        <f t="shared" si="197"/>
        <v>80000</v>
      </c>
      <c r="V139" s="77">
        <f t="shared" si="207"/>
        <v>50</v>
      </c>
      <c r="W139" s="77">
        <f t="shared" si="198"/>
        <v>0.125</v>
      </c>
      <c r="X139" s="77">
        <f t="shared" si="199"/>
        <v>53.5</v>
      </c>
      <c r="Y139" s="78">
        <f t="shared" si="200"/>
        <v>0.16646</v>
      </c>
      <c r="Z139" s="77">
        <f t="shared" si="208"/>
        <v>1600</v>
      </c>
      <c r="AA139" s="77">
        <f t="shared" si="201"/>
        <v>1750</v>
      </c>
      <c r="AB139" s="77">
        <f t="shared" si="202"/>
        <v>87500</v>
      </c>
    </row>
    <row r="140" spans="1:28" ht="13.5" thickBot="1">
      <c r="A140" s="181"/>
      <c r="B140" s="181"/>
      <c r="C140" s="181"/>
      <c r="D140" s="181"/>
      <c r="E140" s="181"/>
      <c r="F140" s="181"/>
      <c r="G140" s="181"/>
      <c r="H140" s="8"/>
      <c r="I140" s="8"/>
      <c r="J140" s="8"/>
      <c r="K140" s="8"/>
      <c r="L140" s="8"/>
      <c r="M140" s="8"/>
      <c r="N140" s="8"/>
      <c r="O140" s="8"/>
      <c r="P140" s="8"/>
      <c r="Q140" s="9"/>
      <c r="R140" s="36"/>
      <c r="S140" s="49">
        <f t="shared" ref="S140:AB140" si="209">SUM(S133:S139)</f>
        <v>35</v>
      </c>
      <c r="T140" s="42">
        <f t="shared" si="209"/>
        <v>560000</v>
      </c>
      <c r="U140" s="29">
        <f t="shared" si="209"/>
        <v>560000</v>
      </c>
      <c r="V140" s="29">
        <f t="shared" si="209"/>
        <v>350</v>
      </c>
      <c r="W140" s="29">
        <f t="shared" si="209"/>
        <v>0.875</v>
      </c>
      <c r="X140" s="29">
        <f t="shared" si="209"/>
        <v>374.5</v>
      </c>
      <c r="Y140" s="30">
        <f t="shared" si="209"/>
        <v>1.1652200000000001</v>
      </c>
      <c r="Z140" s="29">
        <f t="shared" si="209"/>
        <v>11200</v>
      </c>
      <c r="AA140" s="29">
        <f t="shared" si="209"/>
        <v>12250</v>
      </c>
      <c r="AB140" s="29">
        <f t="shared" si="209"/>
        <v>612500</v>
      </c>
    </row>
    <row r="141" spans="1:28" s="28" customFormat="1" ht="8.25" customHeight="1">
      <c r="A141" s="57"/>
      <c r="B141" s="57"/>
      <c r="C141" s="57"/>
      <c r="D141" s="58"/>
      <c r="E141" s="59"/>
      <c r="F141" s="60"/>
      <c r="G141" s="61"/>
      <c r="H141" s="57"/>
      <c r="I141" s="57"/>
      <c r="J141" s="57"/>
      <c r="K141" s="57"/>
      <c r="L141" s="57"/>
      <c r="M141" s="57"/>
      <c r="N141" s="57"/>
      <c r="O141" s="57"/>
      <c r="P141" s="62"/>
      <c r="Q141" s="63"/>
      <c r="R141" s="64"/>
      <c r="S141" s="57"/>
      <c r="T141" s="65"/>
      <c r="U141" s="65"/>
      <c r="V141" s="65"/>
      <c r="W141" s="65"/>
      <c r="X141" s="65"/>
      <c r="Y141" s="66"/>
      <c r="Z141" s="65"/>
      <c r="AA141" s="65"/>
      <c r="AB141" s="65"/>
    </row>
    <row r="142" spans="1:28" ht="13.5" thickBot="1">
      <c r="A142" s="182" t="s">
        <v>161</v>
      </c>
      <c r="B142" s="182"/>
      <c r="C142" s="182"/>
      <c r="D142" s="182"/>
      <c r="E142" s="182"/>
      <c r="F142" s="182"/>
      <c r="G142" s="182"/>
      <c r="H142" s="50"/>
      <c r="I142" s="50"/>
      <c r="J142" s="50"/>
      <c r="K142" s="50"/>
      <c r="L142" s="50"/>
      <c r="M142" s="50"/>
      <c r="N142" s="50"/>
      <c r="O142" s="50"/>
      <c r="P142" s="50"/>
      <c r="Q142" s="51"/>
      <c r="R142" s="52"/>
      <c r="S142" s="53">
        <f t="shared" ref="S142:AB142" si="210">SUM(S134:S140)</f>
        <v>65</v>
      </c>
      <c r="T142" s="54">
        <f t="shared" si="210"/>
        <v>1040000</v>
      </c>
      <c r="U142" s="55">
        <f t="shared" si="210"/>
        <v>1040000</v>
      </c>
      <c r="V142" s="55">
        <f t="shared" si="210"/>
        <v>650</v>
      </c>
      <c r="W142" s="55">
        <f t="shared" si="210"/>
        <v>1.625</v>
      </c>
      <c r="X142" s="55">
        <f t="shared" si="210"/>
        <v>695.5</v>
      </c>
      <c r="Y142" s="56">
        <f t="shared" si="210"/>
        <v>2.1639800000000005</v>
      </c>
      <c r="Z142" s="55">
        <f t="shared" si="210"/>
        <v>20800</v>
      </c>
      <c r="AA142" s="55">
        <f t="shared" si="210"/>
        <v>22750</v>
      </c>
      <c r="AB142" s="55">
        <f t="shared" si="210"/>
        <v>1137500</v>
      </c>
    </row>
    <row r="143" spans="1:28" ht="15">
      <c r="A143" s="3"/>
      <c r="B143" s="3" t="s">
        <v>25</v>
      </c>
      <c r="C143" s="3" t="s">
        <v>137</v>
      </c>
      <c r="D143" s="10" t="s">
        <v>28</v>
      </c>
      <c r="E143" s="20"/>
      <c r="F143" s="12" t="s">
        <v>186</v>
      </c>
      <c r="G143" s="13" t="s">
        <v>165</v>
      </c>
      <c r="H143" s="14">
        <v>20</v>
      </c>
      <c r="I143" s="14"/>
      <c r="J143" s="3">
        <f>H143+0.1</f>
        <v>20.100000000000001</v>
      </c>
      <c r="K143" s="3">
        <v>20</v>
      </c>
      <c r="L143" s="3">
        <v>20</v>
      </c>
      <c r="M143" s="3">
        <v>1100</v>
      </c>
      <c r="N143" s="3">
        <v>550</v>
      </c>
      <c r="O143" s="3">
        <v>150</v>
      </c>
      <c r="P143" s="15">
        <f>2000*20</f>
        <v>40000</v>
      </c>
      <c r="Q143" s="16"/>
      <c r="R143" s="37">
        <f>P143*(1-Q143)</f>
        <v>40000</v>
      </c>
      <c r="S143" s="46">
        <v>5</v>
      </c>
      <c r="T143" s="41">
        <f>S143*P143</f>
        <v>200000</v>
      </c>
      <c r="U143" s="17">
        <f>S143*R143</f>
        <v>200000</v>
      </c>
      <c r="V143" s="17">
        <f>S143*L143</f>
        <v>100</v>
      </c>
      <c r="W143" s="17">
        <f>S143/K143</f>
        <v>0.25</v>
      </c>
      <c r="X143" s="18">
        <f t="shared" ref="X143:X144" si="211">S143*J143</f>
        <v>100.5</v>
      </c>
      <c r="Y143" s="19">
        <f>S143*((M143*N143*O143/1000000000))</f>
        <v>0.45374999999999999</v>
      </c>
      <c r="Z143" s="17">
        <f>P143/H143</f>
        <v>2000</v>
      </c>
      <c r="AA143" s="17">
        <f>Z143+150</f>
        <v>2150</v>
      </c>
      <c r="AB143" s="17">
        <f t="shared" ref="AB143:AB144" si="212">AA143*V143</f>
        <v>215000</v>
      </c>
    </row>
    <row r="144" spans="1:28" ht="15">
      <c r="A144" s="3"/>
      <c r="B144" s="3" t="s">
        <v>25</v>
      </c>
      <c r="C144" s="3" t="s">
        <v>137</v>
      </c>
      <c r="D144" s="10" t="s">
        <v>28</v>
      </c>
      <c r="E144" s="20"/>
      <c r="F144" s="12" t="s">
        <v>186</v>
      </c>
      <c r="G144" s="33" t="s">
        <v>166</v>
      </c>
      <c r="H144" s="14">
        <v>20</v>
      </c>
      <c r="I144" s="14"/>
      <c r="J144" s="3">
        <f t="shared" ref="J144" si="213">H144+0.1</f>
        <v>20.100000000000001</v>
      </c>
      <c r="K144" s="3">
        <v>20</v>
      </c>
      <c r="L144" s="3">
        <v>20</v>
      </c>
      <c r="M144" s="3">
        <v>1100</v>
      </c>
      <c r="N144" s="3">
        <v>550</v>
      </c>
      <c r="O144" s="3">
        <v>150</v>
      </c>
      <c r="P144" s="15">
        <f t="shared" ref="P144" si="214">2000*20</f>
        <v>40000</v>
      </c>
      <c r="Q144" s="16"/>
      <c r="R144" s="37">
        <f t="shared" ref="R144" si="215">P144*(1-Q144)</f>
        <v>40000</v>
      </c>
      <c r="S144" s="46">
        <v>5</v>
      </c>
      <c r="T144" s="41">
        <f t="shared" ref="T144" si="216">S144*P144</f>
        <v>200000</v>
      </c>
      <c r="U144" s="17">
        <f t="shared" ref="U144" si="217">S144*R144</f>
        <v>200000</v>
      </c>
      <c r="V144" s="17">
        <f t="shared" ref="V144" si="218">S144*L144</f>
        <v>100</v>
      </c>
      <c r="W144" s="17">
        <f t="shared" ref="W144" si="219">S144/K144</f>
        <v>0.25</v>
      </c>
      <c r="X144" s="18">
        <f t="shared" si="211"/>
        <v>100.5</v>
      </c>
      <c r="Y144" s="19">
        <f t="shared" ref="Y144" si="220">S144*((M144*N144*O144/1000000000))</f>
        <v>0.45374999999999999</v>
      </c>
      <c r="Z144" s="17">
        <f t="shared" ref="Z144" si="221">P144/H144</f>
        <v>2000</v>
      </c>
      <c r="AA144" s="17">
        <f t="shared" ref="AA144" si="222">Z144+150</f>
        <v>2150</v>
      </c>
      <c r="AB144" s="17">
        <f t="shared" si="212"/>
        <v>215000</v>
      </c>
    </row>
    <row r="145" spans="1:28" ht="12.75">
      <c r="A145" s="181" t="s">
        <v>256</v>
      </c>
      <c r="B145" s="181"/>
      <c r="C145" s="181"/>
      <c r="D145" s="181"/>
      <c r="E145" s="181"/>
      <c r="F145" s="181"/>
      <c r="G145" s="181"/>
      <c r="H145" s="8"/>
      <c r="I145" s="8"/>
      <c r="J145" s="8"/>
      <c r="K145" s="8"/>
      <c r="L145" s="8"/>
      <c r="M145" s="8"/>
      <c r="N145" s="8"/>
      <c r="O145" s="8"/>
      <c r="P145" s="8"/>
      <c r="Q145" s="9"/>
      <c r="R145" s="36"/>
      <c r="S145" s="47">
        <f t="shared" ref="S145:AB145" si="223">SUM(S143:S144)</f>
        <v>10</v>
      </c>
      <c r="T145" s="42">
        <f t="shared" si="223"/>
        <v>400000</v>
      </c>
      <c r="U145" s="29">
        <f t="shared" si="223"/>
        <v>400000</v>
      </c>
      <c r="V145" s="29">
        <f t="shared" si="223"/>
        <v>200</v>
      </c>
      <c r="W145" s="29">
        <f t="shared" si="223"/>
        <v>0.5</v>
      </c>
      <c r="X145" s="29">
        <f t="shared" si="223"/>
        <v>201</v>
      </c>
      <c r="Y145" s="30">
        <f t="shared" si="223"/>
        <v>0.90749999999999997</v>
      </c>
      <c r="Z145" s="29">
        <f t="shared" si="223"/>
        <v>4000</v>
      </c>
      <c r="AA145" s="29">
        <f t="shared" si="223"/>
        <v>4300</v>
      </c>
      <c r="AB145" s="29">
        <f t="shared" si="223"/>
        <v>430000</v>
      </c>
    </row>
    <row r="146" spans="1:28" s="28" customFormat="1" ht="15" customHeight="1">
      <c r="A146" s="67"/>
      <c r="B146" s="67" t="s">
        <v>25</v>
      </c>
      <c r="C146" s="67" t="s">
        <v>137</v>
      </c>
      <c r="D146" s="68" t="s">
        <v>28</v>
      </c>
      <c r="E146" s="69"/>
      <c r="F146" s="70" t="s">
        <v>186</v>
      </c>
      <c r="G146" s="71" t="s">
        <v>177</v>
      </c>
      <c r="H146" s="67">
        <v>14</v>
      </c>
      <c r="I146" s="67"/>
      <c r="J146" s="67">
        <f>H146+0.7</f>
        <v>14.7</v>
      </c>
      <c r="K146" s="67">
        <v>40</v>
      </c>
      <c r="L146" s="67">
        <v>14</v>
      </c>
      <c r="M146" s="67">
        <v>410</v>
      </c>
      <c r="N146" s="67">
        <v>280</v>
      </c>
      <c r="O146" s="67">
        <v>290</v>
      </c>
      <c r="P146" s="72">
        <f>2050*L146</f>
        <v>28700</v>
      </c>
      <c r="Q146" s="73"/>
      <c r="R146" s="74">
        <f>P146*(1-Q146)</f>
        <v>28700</v>
      </c>
      <c r="S146" s="75">
        <v>5</v>
      </c>
      <c r="T146" s="76">
        <f>S146*P146</f>
        <v>143500</v>
      </c>
      <c r="U146" s="77">
        <f>T146</f>
        <v>143500</v>
      </c>
      <c r="V146" s="77">
        <f>S146*L146</f>
        <v>70</v>
      </c>
      <c r="W146" s="77">
        <f>S146/K146</f>
        <v>0.125</v>
      </c>
      <c r="X146" s="77">
        <f>S146*J146</f>
        <v>73.5</v>
      </c>
      <c r="Y146" s="78">
        <f>S146*((M146*N146*O146/1000000000))</f>
        <v>0.16646</v>
      </c>
      <c r="Z146" s="77">
        <f>P146/H146</f>
        <v>2050</v>
      </c>
      <c r="AA146" s="77">
        <f t="shared" ref="AA146:AA147" si="224">Z146+150</f>
        <v>2200</v>
      </c>
      <c r="AB146" s="77">
        <f t="shared" ref="AB146:AB147" si="225">AA146*V146</f>
        <v>154000</v>
      </c>
    </row>
    <row r="147" spans="1:28" s="28" customFormat="1" ht="15" customHeight="1">
      <c r="A147" s="67"/>
      <c r="B147" s="67" t="s">
        <v>25</v>
      </c>
      <c r="C147" s="67" t="s">
        <v>137</v>
      </c>
      <c r="D147" s="68" t="s">
        <v>28</v>
      </c>
      <c r="E147" s="69"/>
      <c r="F147" s="70" t="s">
        <v>186</v>
      </c>
      <c r="G147" s="71" t="s">
        <v>178</v>
      </c>
      <c r="H147" s="67">
        <v>14</v>
      </c>
      <c r="I147" s="67"/>
      <c r="J147" s="67">
        <f t="shared" ref="J147" si="226">H147+0.7</f>
        <v>14.7</v>
      </c>
      <c r="K147" s="67">
        <v>40</v>
      </c>
      <c r="L147" s="67">
        <v>14</v>
      </c>
      <c r="M147" s="67">
        <v>410</v>
      </c>
      <c r="N147" s="67">
        <v>280</v>
      </c>
      <c r="O147" s="67">
        <v>290</v>
      </c>
      <c r="P147" s="72">
        <f>2050*L147</f>
        <v>28700</v>
      </c>
      <c r="Q147" s="73"/>
      <c r="R147" s="74">
        <f t="shared" ref="R147" si="227">P147*(1-Q147)</f>
        <v>28700</v>
      </c>
      <c r="S147" s="75">
        <v>5</v>
      </c>
      <c r="T147" s="76">
        <f t="shared" ref="T147" si="228">S147*P147</f>
        <v>143500</v>
      </c>
      <c r="U147" s="77">
        <f t="shared" ref="U147" si="229">T147</f>
        <v>143500</v>
      </c>
      <c r="V147" s="77">
        <f t="shared" ref="V147" si="230">S147*L147</f>
        <v>70</v>
      </c>
      <c r="W147" s="77">
        <f t="shared" ref="W147" si="231">S147/K147</f>
        <v>0.125</v>
      </c>
      <c r="X147" s="77">
        <f t="shared" ref="X147" si="232">S147*J147</f>
        <v>73.5</v>
      </c>
      <c r="Y147" s="78">
        <f t="shared" ref="Y147" si="233">S147*((M147*N147*O147/1000000000))</f>
        <v>0.16646</v>
      </c>
      <c r="Z147" s="77">
        <f t="shared" ref="Z147" si="234">P147/H147</f>
        <v>2050</v>
      </c>
      <c r="AA147" s="77">
        <f t="shared" si="224"/>
        <v>2200</v>
      </c>
      <c r="AB147" s="77">
        <f t="shared" si="225"/>
        <v>154000</v>
      </c>
    </row>
    <row r="148" spans="1:28" ht="12.75">
      <c r="A148" s="181" t="s">
        <v>163</v>
      </c>
      <c r="B148" s="181"/>
      <c r="C148" s="181"/>
      <c r="D148" s="181"/>
      <c r="E148" s="181"/>
      <c r="F148" s="181"/>
      <c r="G148" s="181"/>
      <c r="H148" s="8"/>
      <c r="I148" s="8"/>
      <c r="J148" s="8"/>
      <c r="K148" s="8"/>
      <c r="L148" s="8"/>
      <c r="M148" s="8"/>
      <c r="N148" s="8"/>
      <c r="O148" s="8"/>
      <c r="P148" s="8"/>
      <c r="Q148" s="9"/>
      <c r="R148" s="36"/>
      <c r="S148" s="47">
        <f t="shared" ref="S148:AB148" si="235">SUM(S146:S147)</f>
        <v>10</v>
      </c>
      <c r="T148" s="42">
        <f t="shared" si="235"/>
        <v>287000</v>
      </c>
      <c r="U148" s="29">
        <f t="shared" si="235"/>
        <v>287000</v>
      </c>
      <c r="V148" s="29">
        <f t="shared" si="235"/>
        <v>140</v>
      </c>
      <c r="W148" s="29">
        <f t="shared" si="235"/>
        <v>0.25</v>
      </c>
      <c r="X148" s="29">
        <f t="shared" si="235"/>
        <v>147</v>
      </c>
      <c r="Y148" s="30">
        <f t="shared" si="235"/>
        <v>0.33291999999999999</v>
      </c>
      <c r="Z148" s="29">
        <f t="shared" si="235"/>
        <v>4100</v>
      </c>
      <c r="AA148" s="29">
        <f t="shared" si="235"/>
        <v>4400</v>
      </c>
      <c r="AB148" s="29">
        <f t="shared" si="235"/>
        <v>308000</v>
      </c>
    </row>
    <row r="149" spans="1:28" s="28" customFormat="1" ht="15">
      <c r="A149" s="21"/>
      <c r="B149" s="21" t="s">
        <v>41</v>
      </c>
      <c r="C149" s="3" t="s">
        <v>137</v>
      </c>
      <c r="D149" s="10" t="s">
        <v>28</v>
      </c>
      <c r="E149" s="22"/>
      <c r="F149" s="12" t="s">
        <v>186</v>
      </c>
      <c r="G149" s="13" t="s">
        <v>167</v>
      </c>
      <c r="H149" s="21">
        <v>1</v>
      </c>
      <c r="I149" s="21">
        <v>12</v>
      </c>
      <c r="J149" s="21">
        <f>I149+0.7</f>
        <v>12.7</v>
      </c>
      <c r="K149" s="21">
        <v>40</v>
      </c>
      <c r="L149" s="21">
        <f>I149*H149</f>
        <v>12</v>
      </c>
      <c r="M149" s="21">
        <v>410</v>
      </c>
      <c r="N149" s="21">
        <v>280</v>
      </c>
      <c r="O149" s="3">
        <v>290</v>
      </c>
      <c r="P149" s="24">
        <v>2100</v>
      </c>
      <c r="Q149" s="25"/>
      <c r="R149" s="38">
        <f>(P149*I149)*(1-Q149)</f>
        <v>25200</v>
      </c>
      <c r="S149" s="48">
        <v>5</v>
      </c>
      <c r="T149" s="43">
        <f>S149*R149</f>
        <v>126000</v>
      </c>
      <c r="U149" s="26">
        <f t="shared" ref="U149:U150" si="236">S149*R149</f>
        <v>126000</v>
      </c>
      <c r="V149" s="26">
        <f t="shared" ref="V149:V150" si="237">S149*L149</f>
        <v>60</v>
      </c>
      <c r="W149" s="26">
        <f t="shared" ref="W149:W150" si="238">S149/K149</f>
        <v>0.125</v>
      </c>
      <c r="X149" s="26">
        <f t="shared" ref="X149:X150" si="239">S149*J149</f>
        <v>63.5</v>
      </c>
      <c r="Y149" s="27">
        <f t="shared" ref="Y149:Y150" si="240">S149*((M149*N149*O149/1000000000))</f>
        <v>0.16646</v>
      </c>
      <c r="Z149" s="17">
        <f>P149/H149</f>
        <v>2100</v>
      </c>
      <c r="AA149" s="17">
        <f>Z149+150</f>
        <v>2250</v>
      </c>
      <c r="AB149" s="17">
        <f t="shared" ref="AB149:AB150" si="241">AA149*V149</f>
        <v>135000</v>
      </c>
    </row>
    <row r="150" spans="1:28" s="28" customFormat="1" ht="15">
      <c r="A150" s="21"/>
      <c r="B150" s="21" t="s">
        <v>41</v>
      </c>
      <c r="C150" s="3" t="s">
        <v>137</v>
      </c>
      <c r="D150" s="10" t="s">
        <v>28</v>
      </c>
      <c r="E150" s="22"/>
      <c r="F150" s="12" t="s">
        <v>186</v>
      </c>
      <c r="G150" s="33" t="s">
        <v>168</v>
      </c>
      <c r="H150" s="21">
        <v>1</v>
      </c>
      <c r="I150" s="21">
        <v>12</v>
      </c>
      <c r="J150" s="21">
        <f t="shared" ref="J150" si="242">I150+0.7</f>
        <v>12.7</v>
      </c>
      <c r="K150" s="21">
        <v>40</v>
      </c>
      <c r="L150" s="21">
        <f t="shared" ref="L150" si="243">I150*H150</f>
        <v>12</v>
      </c>
      <c r="M150" s="21">
        <v>410</v>
      </c>
      <c r="N150" s="21">
        <v>280</v>
      </c>
      <c r="O150" s="3">
        <v>290</v>
      </c>
      <c r="P150" s="24">
        <v>2100</v>
      </c>
      <c r="Q150" s="25"/>
      <c r="R150" s="38">
        <f t="shared" ref="R150" si="244">(P150*I150)*(1-Q150)</f>
        <v>25200</v>
      </c>
      <c r="S150" s="48">
        <v>5</v>
      </c>
      <c r="T150" s="43">
        <f t="shared" ref="T150" si="245">S150*R150</f>
        <v>126000</v>
      </c>
      <c r="U150" s="26">
        <f t="shared" si="236"/>
        <v>126000</v>
      </c>
      <c r="V150" s="26">
        <f t="shared" si="237"/>
        <v>60</v>
      </c>
      <c r="W150" s="26">
        <f t="shared" si="238"/>
        <v>0.125</v>
      </c>
      <c r="X150" s="26">
        <f t="shared" si="239"/>
        <v>63.5</v>
      </c>
      <c r="Y150" s="27">
        <f t="shared" si="240"/>
        <v>0.16646</v>
      </c>
      <c r="Z150" s="17">
        <f t="shared" ref="Z150" si="246">P150/H150</f>
        <v>2100</v>
      </c>
      <c r="AA150" s="17">
        <f t="shared" ref="AA150" si="247">Z150+150</f>
        <v>2250</v>
      </c>
      <c r="AB150" s="17">
        <f t="shared" si="241"/>
        <v>135000</v>
      </c>
    </row>
    <row r="151" spans="1:28" ht="12.75">
      <c r="A151" s="181" t="s">
        <v>164</v>
      </c>
      <c r="B151" s="181"/>
      <c r="C151" s="181"/>
      <c r="D151" s="181"/>
      <c r="E151" s="181"/>
      <c r="F151" s="181"/>
      <c r="G151" s="181"/>
      <c r="H151" s="8"/>
      <c r="I151" s="8"/>
      <c r="J151" s="8"/>
      <c r="K151" s="8"/>
      <c r="L151" s="8"/>
      <c r="M151" s="8"/>
      <c r="N151" s="8"/>
      <c r="O151" s="8"/>
      <c r="P151" s="8"/>
      <c r="Q151" s="9"/>
      <c r="R151" s="36"/>
      <c r="S151" s="47">
        <f t="shared" ref="S151:AB151" si="248">SUM(S149:S150)</f>
        <v>10</v>
      </c>
      <c r="T151" s="42">
        <f t="shared" si="248"/>
        <v>252000</v>
      </c>
      <c r="U151" s="29">
        <f t="shared" si="248"/>
        <v>252000</v>
      </c>
      <c r="V151" s="29">
        <f t="shared" si="248"/>
        <v>120</v>
      </c>
      <c r="W151" s="29">
        <f t="shared" si="248"/>
        <v>0.25</v>
      </c>
      <c r="X151" s="29">
        <f t="shared" si="248"/>
        <v>127</v>
      </c>
      <c r="Y151" s="30">
        <f t="shared" si="248"/>
        <v>0.33291999999999999</v>
      </c>
      <c r="Z151" s="29">
        <f t="shared" si="248"/>
        <v>4200</v>
      </c>
      <c r="AA151" s="29">
        <f t="shared" si="248"/>
        <v>4500</v>
      </c>
      <c r="AB151" s="29">
        <f t="shared" si="248"/>
        <v>270000</v>
      </c>
    </row>
    <row r="152" spans="1:28" s="28" customFormat="1" ht="15">
      <c r="A152" s="67"/>
      <c r="B152" s="67" t="s">
        <v>41</v>
      </c>
      <c r="C152" s="67" t="s">
        <v>137</v>
      </c>
      <c r="D152" s="68" t="s">
        <v>28</v>
      </c>
      <c r="E152" s="69"/>
      <c r="F152" s="70" t="s">
        <v>186</v>
      </c>
      <c r="G152" s="71" t="s">
        <v>169</v>
      </c>
      <c r="H152" s="67">
        <v>0.5</v>
      </c>
      <c r="I152" s="67">
        <v>20</v>
      </c>
      <c r="J152" s="67">
        <f>H152*I152+0.7</f>
        <v>10.7</v>
      </c>
      <c r="K152" s="67">
        <v>40</v>
      </c>
      <c r="L152" s="67">
        <f>I152*H152</f>
        <v>10</v>
      </c>
      <c r="M152" s="67">
        <v>410</v>
      </c>
      <c r="N152" s="67">
        <v>280</v>
      </c>
      <c r="O152" s="67">
        <v>290</v>
      </c>
      <c r="P152" s="72">
        <v>1100</v>
      </c>
      <c r="Q152" s="73"/>
      <c r="R152" s="74">
        <f>(P152*I152)*(1-Q152)</f>
        <v>22000</v>
      </c>
      <c r="S152" s="75">
        <v>5</v>
      </c>
      <c r="T152" s="76">
        <f>S152*R152</f>
        <v>110000</v>
      </c>
      <c r="U152" s="77">
        <f t="shared" ref="U152:U153" si="249">S152*R152</f>
        <v>110000</v>
      </c>
      <c r="V152" s="77">
        <f>S152*L152</f>
        <v>50</v>
      </c>
      <c r="W152" s="77">
        <f t="shared" ref="W152:W153" si="250">S152/K152</f>
        <v>0.125</v>
      </c>
      <c r="X152" s="77">
        <f t="shared" ref="X152:X153" si="251">S152*J152</f>
        <v>53.5</v>
      </c>
      <c r="Y152" s="78">
        <f t="shared" ref="Y152:Y153" si="252">S152*((M152*N152*O152/1000000000))</f>
        <v>0.16646</v>
      </c>
      <c r="Z152" s="77">
        <f>P152/H152</f>
        <v>2200</v>
      </c>
      <c r="AA152" s="77">
        <f t="shared" ref="AA152:AA153" si="253">Z152+150</f>
        <v>2350</v>
      </c>
      <c r="AB152" s="77">
        <f t="shared" ref="AB152:AB153" si="254">AA152*V152</f>
        <v>117500</v>
      </c>
    </row>
    <row r="153" spans="1:28" s="28" customFormat="1" ht="15">
      <c r="A153" s="67"/>
      <c r="B153" s="67" t="s">
        <v>41</v>
      </c>
      <c r="C153" s="67" t="s">
        <v>137</v>
      </c>
      <c r="D153" s="68" t="s">
        <v>28</v>
      </c>
      <c r="E153" s="69"/>
      <c r="F153" s="70" t="s">
        <v>186</v>
      </c>
      <c r="G153" s="71" t="s">
        <v>171</v>
      </c>
      <c r="H153" s="67">
        <v>0.5</v>
      </c>
      <c r="I153" s="67">
        <v>20</v>
      </c>
      <c r="J153" s="67">
        <f t="shared" ref="J153" si="255">H153*I153+0.7</f>
        <v>10.7</v>
      </c>
      <c r="K153" s="67">
        <v>40</v>
      </c>
      <c r="L153" s="67">
        <f t="shared" ref="L153" si="256">I153*H153</f>
        <v>10</v>
      </c>
      <c r="M153" s="67">
        <v>410</v>
      </c>
      <c r="N153" s="67">
        <v>280</v>
      </c>
      <c r="O153" s="67">
        <v>290</v>
      </c>
      <c r="P153" s="72">
        <v>1100</v>
      </c>
      <c r="Q153" s="73"/>
      <c r="R153" s="74">
        <f t="shared" ref="R153" si="257">(P153*I153)*(1-Q153)</f>
        <v>22000</v>
      </c>
      <c r="S153" s="75">
        <v>5</v>
      </c>
      <c r="T153" s="76">
        <f t="shared" ref="T153" si="258">S153*R153</f>
        <v>110000</v>
      </c>
      <c r="U153" s="77">
        <f t="shared" si="249"/>
        <v>110000</v>
      </c>
      <c r="V153" s="77">
        <f t="shared" ref="V153" si="259">S153*L153</f>
        <v>50</v>
      </c>
      <c r="W153" s="77">
        <f t="shared" si="250"/>
        <v>0.125</v>
      </c>
      <c r="X153" s="77">
        <f t="shared" si="251"/>
        <v>53.5</v>
      </c>
      <c r="Y153" s="78">
        <f t="shared" si="252"/>
        <v>0.16646</v>
      </c>
      <c r="Z153" s="77">
        <f t="shared" ref="Z153" si="260">P153/H153</f>
        <v>2200</v>
      </c>
      <c r="AA153" s="77">
        <f t="shared" si="253"/>
        <v>2350</v>
      </c>
      <c r="AB153" s="77">
        <f t="shared" si="254"/>
        <v>117500</v>
      </c>
    </row>
    <row r="154" spans="1:28" ht="13.5" thickBot="1">
      <c r="A154" s="181"/>
      <c r="B154" s="181"/>
      <c r="C154" s="181"/>
      <c r="D154" s="181"/>
      <c r="E154" s="181"/>
      <c r="F154" s="181"/>
      <c r="G154" s="181"/>
      <c r="H154" s="8"/>
      <c r="I154" s="8"/>
      <c r="J154" s="8"/>
      <c r="K154" s="8"/>
      <c r="L154" s="8"/>
      <c r="M154" s="8"/>
      <c r="N154" s="8"/>
      <c r="O154" s="8"/>
      <c r="P154" s="8"/>
      <c r="Q154" s="9"/>
      <c r="R154" s="36"/>
      <c r="S154" s="49">
        <f t="shared" ref="S154:AB154" si="261">SUM(S152:S153)</f>
        <v>10</v>
      </c>
      <c r="T154" s="42">
        <f t="shared" si="261"/>
        <v>220000</v>
      </c>
      <c r="U154" s="29">
        <f t="shared" si="261"/>
        <v>220000</v>
      </c>
      <c r="V154" s="29">
        <f t="shared" si="261"/>
        <v>100</v>
      </c>
      <c r="W154" s="29">
        <f t="shared" si="261"/>
        <v>0.25</v>
      </c>
      <c r="X154" s="29">
        <f t="shared" si="261"/>
        <v>107</v>
      </c>
      <c r="Y154" s="30">
        <f t="shared" si="261"/>
        <v>0.33291999999999999</v>
      </c>
      <c r="Z154" s="29">
        <f t="shared" si="261"/>
        <v>4400</v>
      </c>
      <c r="AA154" s="29">
        <f t="shared" si="261"/>
        <v>4700</v>
      </c>
      <c r="AB154" s="29">
        <f t="shared" si="261"/>
        <v>235000</v>
      </c>
    </row>
    <row r="155" spans="1:28" s="28" customFormat="1" ht="8.25" customHeight="1">
      <c r="A155" s="57"/>
      <c r="B155" s="57"/>
      <c r="C155" s="57"/>
      <c r="D155" s="58"/>
      <c r="E155" s="59"/>
      <c r="F155" s="60"/>
      <c r="G155" s="61"/>
      <c r="H155" s="57"/>
      <c r="I155" s="57"/>
      <c r="J155" s="57"/>
      <c r="K155" s="57"/>
      <c r="L155" s="57"/>
      <c r="M155" s="57"/>
      <c r="N155" s="57"/>
      <c r="O155" s="57"/>
      <c r="P155" s="62"/>
      <c r="Q155" s="63"/>
      <c r="R155" s="64"/>
      <c r="S155" s="57"/>
      <c r="T155" s="65"/>
      <c r="U155" s="65"/>
      <c r="V155" s="65"/>
      <c r="W155" s="65"/>
      <c r="X155" s="65"/>
      <c r="Y155" s="66"/>
      <c r="Z155" s="65"/>
      <c r="AA155" s="65"/>
      <c r="AB155" s="65"/>
    </row>
    <row r="156" spans="1:28" ht="12.75">
      <c r="A156" s="181" t="s">
        <v>187</v>
      </c>
      <c r="B156" s="181"/>
      <c r="C156" s="181"/>
      <c r="D156" s="181"/>
      <c r="E156" s="181"/>
      <c r="F156" s="181"/>
      <c r="G156" s="181"/>
      <c r="H156" s="8"/>
      <c r="I156" s="8"/>
      <c r="J156" s="8"/>
      <c r="K156" s="8"/>
      <c r="L156" s="8"/>
      <c r="M156" s="8"/>
      <c r="N156" s="8"/>
      <c r="O156" s="8"/>
      <c r="P156" s="8"/>
      <c r="Q156" s="9"/>
      <c r="R156" s="36"/>
      <c r="S156" s="47">
        <f t="shared" ref="S156:AB156" si="262">SUM(S153:S155)</f>
        <v>15</v>
      </c>
      <c r="T156" s="42">
        <f t="shared" si="262"/>
        <v>330000</v>
      </c>
      <c r="U156" s="29">
        <f t="shared" si="262"/>
        <v>330000</v>
      </c>
      <c r="V156" s="29">
        <f t="shared" si="262"/>
        <v>150</v>
      </c>
      <c r="W156" s="29">
        <f t="shared" si="262"/>
        <v>0.375</v>
      </c>
      <c r="X156" s="29">
        <f t="shared" si="262"/>
        <v>160.5</v>
      </c>
      <c r="Y156" s="30">
        <f t="shared" si="262"/>
        <v>0.49937999999999999</v>
      </c>
      <c r="Z156" s="29">
        <f t="shared" si="262"/>
        <v>6600</v>
      </c>
      <c r="AA156" s="29">
        <f t="shared" si="262"/>
        <v>7050</v>
      </c>
      <c r="AB156" s="29">
        <f t="shared" si="262"/>
        <v>352500</v>
      </c>
    </row>
    <row r="157" spans="1:28" s="28" customFormat="1" ht="15" customHeight="1">
      <c r="A157" s="21"/>
      <c r="B157" s="21" t="s">
        <v>25</v>
      </c>
      <c r="C157" s="10" t="s">
        <v>28</v>
      </c>
      <c r="D157" s="10" t="s">
        <v>28</v>
      </c>
      <c r="E157" s="22"/>
      <c r="F157" s="12" t="s">
        <v>186</v>
      </c>
      <c r="G157" s="13" t="s">
        <v>188</v>
      </c>
      <c r="H157" s="21">
        <v>5</v>
      </c>
      <c r="I157" s="21"/>
      <c r="J157" s="21">
        <f>H157+0.7</f>
        <v>5.7</v>
      </c>
      <c r="K157" s="21">
        <v>40</v>
      </c>
      <c r="L157" s="21">
        <v>5</v>
      </c>
      <c r="M157" s="21">
        <v>410</v>
      </c>
      <c r="N157" s="21">
        <v>280</v>
      </c>
      <c r="O157" s="3">
        <v>290</v>
      </c>
      <c r="P157" s="24">
        <f>1350*H157</f>
        <v>6750</v>
      </c>
      <c r="Q157" s="25"/>
      <c r="R157" s="38">
        <f>P157*(1-Q157)</f>
        <v>6750</v>
      </c>
      <c r="S157" s="48">
        <v>5</v>
      </c>
      <c r="T157" s="41">
        <f>S157*P157</f>
        <v>33750</v>
      </c>
      <c r="U157" s="26">
        <f>T157</f>
        <v>33750</v>
      </c>
      <c r="V157" s="17">
        <f>S157*L157</f>
        <v>25</v>
      </c>
      <c r="W157" s="17">
        <f>S157/K157</f>
        <v>0.125</v>
      </c>
      <c r="X157" s="26">
        <f>S157*J157</f>
        <v>28.5</v>
      </c>
      <c r="Y157" s="19">
        <f>S157*((M157*N157*O157/1000000000))</f>
        <v>0.16646</v>
      </c>
      <c r="Z157" s="17">
        <f>P157/H157</f>
        <v>1350</v>
      </c>
      <c r="AA157" s="17">
        <f t="shared" ref="AA157:AA162" si="263">Z157+150</f>
        <v>1500</v>
      </c>
      <c r="AB157" s="17">
        <f t="shared" ref="AB157:AB162" si="264">AA157*V157</f>
        <v>37500</v>
      </c>
    </row>
    <row r="158" spans="1:28" s="28" customFormat="1" ht="15" customHeight="1">
      <c r="A158" s="21"/>
      <c r="B158" s="21" t="s">
        <v>25</v>
      </c>
      <c r="C158" s="10" t="s">
        <v>28</v>
      </c>
      <c r="D158" s="10" t="s">
        <v>28</v>
      </c>
      <c r="E158" s="22"/>
      <c r="F158" s="12" t="s">
        <v>186</v>
      </c>
      <c r="G158" s="13" t="s">
        <v>189</v>
      </c>
      <c r="H158" s="21">
        <v>5</v>
      </c>
      <c r="I158" s="21"/>
      <c r="J158" s="21">
        <f t="shared" ref="J158:J162" si="265">H158+0.7</f>
        <v>5.7</v>
      </c>
      <c r="K158" s="21">
        <v>40</v>
      </c>
      <c r="L158" s="21">
        <v>5</v>
      </c>
      <c r="M158" s="21">
        <v>410</v>
      </c>
      <c r="N158" s="21">
        <v>280</v>
      </c>
      <c r="O158" s="3">
        <v>290</v>
      </c>
      <c r="P158" s="24">
        <f t="shared" ref="P158:P162" si="266">1350*H158</f>
        <v>6750</v>
      </c>
      <c r="Q158" s="25"/>
      <c r="R158" s="38">
        <f t="shared" ref="R158:R162" si="267">P158*(1-Q158)</f>
        <v>6750</v>
      </c>
      <c r="S158" s="48">
        <v>5</v>
      </c>
      <c r="T158" s="41">
        <f t="shared" ref="T158:T162" si="268">S158*P158</f>
        <v>33750</v>
      </c>
      <c r="U158" s="26">
        <f t="shared" ref="U158:U162" si="269">T158</f>
        <v>33750</v>
      </c>
      <c r="V158" s="17">
        <f t="shared" ref="V158:V162" si="270">S158*L158</f>
        <v>25</v>
      </c>
      <c r="W158" s="17">
        <f t="shared" ref="W158:W162" si="271">S158/K158</f>
        <v>0.125</v>
      </c>
      <c r="X158" s="26">
        <f t="shared" ref="X158:X162" si="272">S158*J158</f>
        <v>28.5</v>
      </c>
      <c r="Y158" s="19">
        <f t="shared" ref="Y158:Y162" si="273">S158*((M158*N158*O158/1000000000))</f>
        <v>0.16646</v>
      </c>
      <c r="Z158" s="17">
        <f t="shared" ref="Z158:Z162" si="274">P158/H158</f>
        <v>1350</v>
      </c>
      <c r="AA158" s="17">
        <f t="shared" si="263"/>
        <v>1500</v>
      </c>
      <c r="AB158" s="17">
        <f t="shared" si="264"/>
        <v>37500</v>
      </c>
    </row>
    <row r="159" spans="1:28" s="28" customFormat="1" ht="15" customHeight="1">
      <c r="A159" s="21"/>
      <c r="B159" s="21" t="s">
        <v>25</v>
      </c>
      <c r="C159" s="10" t="s">
        <v>28</v>
      </c>
      <c r="D159" s="10" t="s">
        <v>28</v>
      </c>
      <c r="E159" s="22"/>
      <c r="F159" s="12" t="s">
        <v>186</v>
      </c>
      <c r="G159" s="13" t="s">
        <v>190</v>
      </c>
      <c r="H159" s="21">
        <v>5</v>
      </c>
      <c r="I159" s="21"/>
      <c r="J159" s="21">
        <f t="shared" si="265"/>
        <v>5.7</v>
      </c>
      <c r="K159" s="21">
        <v>40</v>
      </c>
      <c r="L159" s="21">
        <v>5</v>
      </c>
      <c r="M159" s="21">
        <v>410</v>
      </c>
      <c r="N159" s="21">
        <v>280</v>
      </c>
      <c r="O159" s="3">
        <v>290</v>
      </c>
      <c r="P159" s="24">
        <f t="shared" si="266"/>
        <v>6750</v>
      </c>
      <c r="Q159" s="25"/>
      <c r="R159" s="38">
        <f t="shared" si="267"/>
        <v>6750</v>
      </c>
      <c r="S159" s="48">
        <v>5</v>
      </c>
      <c r="T159" s="41">
        <f t="shared" si="268"/>
        <v>33750</v>
      </c>
      <c r="U159" s="26">
        <f t="shared" si="269"/>
        <v>33750</v>
      </c>
      <c r="V159" s="17">
        <f t="shared" si="270"/>
        <v>25</v>
      </c>
      <c r="W159" s="17">
        <f t="shared" si="271"/>
        <v>0.125</v>
      </c>
      <c r="X159" s="26">
        <f t="shared" si="272"/>
        <v>28.5</v>
      </c>
      <c r="Y159" s="19">
        <f t="shared" si="273"/>
        <v>0.16646</v>
      </c>
      <c r="Z159" s="17">
        <f t="shared" si="274"/>
        <v>1350</v>
      </c>
      <c r="AA159" s="17">
        <f t="shared" si="263"/>
        <v>1500</v>
      </c>
      <c r="AB159" s="17">
        <f t="shared" si="264"/>
        <v>37500</v>
      </c>
    </row>
    <row r="160" spans="1:28" s="28" customFormat="1" ht="15" customHeight="1">
      <c r="A160" s="21"/>
      <c r="B160" s="21" t="s">
        <v>25</v>
      </c>
      <c r="C160" s="10" t="s">
        <v>28</v>
      </c>
      <c r="D160" s="10" t="s">
        <v>28</v>
      </c>
      <c r="E160" s="22"/>
      <c r="F160" s="12" t="s">
        <v>186</v>
      </c>
      <c r="G160" s="13" t="s">
        <v>191</v>
      </c>
      <c r="H160" s="21">
        <v>5</v>
      </c>
      <c r="I160" s="21"/>
      <c r="J160" s="21">
        <f t="shared" si="265"/>
        <v>5.7</v>
      </c>
      <c r="K160" s="21">
        <v>40</v>
      </c>
      <c r="L160" s="21">
        <v>5</v>
      </c>
      <c r="M160" s="21">
        <v>410</v>
      </c>
      <c r="N160" s="21">
        <v>280</v>
      </c>
      <c r="O160" s="3">
        <v>290</v>
      </c>
      <c r="P160" s="24">
        <f t="shared" si="266"/>
        <v>6750</v>
      </c>
      <c r="Q160" s="25"/>
      <c r="R160" s="38">
        <f t="shared" si="267"/>
        <v>6750</v>
      </c>
      <c r="S160" s="48">
        <v>5</v>
      </c>
      <c r="T160" s="41">
        <f t="shared" si="268"/>
        <v>33750</v>
      </c>
      <c r="U160" s="26">
        <f t="shared" si="269"/>
        <v>33750</v>
      </c>
      <c r="V160" s="17">
        <f t="shared" si="270"/>
        <v>25</v>
      </c>
      <c r="W160" s="17">
        <f t="shared" si="271"/>
        <v>0.125</v>
      </c>
      <c r="X160" s="26">
        <f t="shared" si="272"/>
        <v>28.5</v>
      </c>
      <c r="Y160" s="19">
        <f t="shared" si="273"/>
        <v>0.16646</v>
      </c>
      <c r="Z160" s="17">
        <f t="shared" si="274"/>
        <v>1350</v>
      </c>
      <c r="AA160" s="17">
        <f t="shared" si="263"/>
        <v>1500</v>
      </c>
      <c r="AB160" s="17">
        <f t="shared" si="264"/>
        <v>37500</v>
      </c>
    </row>
    <row r="161" spans="1:28" s="28" customFormat="1" ht="15" customHeight="1">
      <c r="A161" s="21"/>
      <c r="B161" s="21" t="s">
        <v>25</v>
      </c>
      <c r="C161" s="10" t="s">
        <v>28</v>
      </c>
      <c r="D161" s="10" t="s">
        <v>28</v>
      </c>
      <c r="E161" s="22"/>
      <c r="F161" s="12" t="s">
        <v>186</v>
      </c>
      <c r="G161" s="13" t="s">
        <v>192</v>
      </c>
      <c r="H161" s="21">
        <v>5</v>
      </c>
      <c r="I161" s="21"/>
      <c r="J161" s="21">
        <f t="shared" si="265"/>
        <v>5.7</v>
      </c>
      <c r="K161" s="21">
        <v>40</v>
      </c>
      <c r="L161" s="21">
        <v>5</v>
      </c>
      <c r="M161" s="21">
        <v>410</v>
      </c>
      <c r="N161" s="21">
        <v>280</v>
      </c>
      <c r="O161" s="3">
        <v>290</v>
      </c>
      <c r="P161" s="24">
        <f t="shared" si="266"/>
        <v>6750</v>
      </c>
      <c r="Q161" s="25"/>
      <c r="R161" s="38">
        <f t="shared" si="267"/>
        <v>6750</v>
      </c>
      <c r="S161" s="48">
        <v>5</v>
      </c>
      <c r="T161" s="41">
        <f t="shared" si="268"/>
        <v>33750</v>
      </c>
      <c r="U161" s="26">
        <f t="shared" si="269"/>
        <v>33750</v>
      </c>
      <c r="V161" s="17">
        <f t="shared" si="270"/>
        <v>25</v>
      </c>
      <c r="W161" s="17">
        <f t="shared" si="271"/>
        <v>0.125</v>
      </c>
      <c r="X161" s="26">
        <f t="shared" si="272"/>
        <v>28.5</v>
      </c>
      <c r="Y161" s="19">
        <f t="shared" si="273"/>
        <v>0.16646</v>
      </c>
      <c r="Z161" s="17">
        <f t="shared" si="274"/>
        <v>1350</v>
      </c>
      <c r="AA161" s="17">
        <f t="shared" si="263"/>
        <v>1500</v>
      </c>
      <c r="AB161" s="17">
        <f t="shared" si="264"/>
        <v>37500</v>
      </c>
    </row>
    <row r="162" spans="1:28" s="28" customFormat="1" ht="15" customHeight="1">
      <c r="A162" s="21"/>
      <c r="B162" s="21" t="s">
        <v>25</v>
      </c>
      <c r="C162" s="10" t="s">
        <v>28</v>
      </c>
      <c r="D162" s="10" t="s">
        <v>28</v>
      </c>
      <c r="E162" s="22"/>
      <c r="F162" s="12" t="s">
        <v>186</v>
      </c>
      <c r="G162" s="13" t="s">
        <v>193</v>
      </c>
      <c r="H162" s="21">
        <v>5</v>
      </c>
      <c r="I162" s="21"/>
      <c r="J162" s="21">
        <f t="shared" si="265"/>
        <v>5.7</v>
      </c>
      <c r="K162" s="21">
        <v>40</v>
      </c>
      <c r="L162" s="21">
        <v>5</v>
      </c>
      <c r="M162" s="21">
        <v>410</v>
      </c>
      <c r="N162" s="21">
        <v>280</v>
      </c>
      <c r="O162" s="3">
        <v>290</v>
      </c>
      <c r="P162" s="24">
        <f t="shared" si="266"/>
        <v>6750</v>
      </c>
      <c r="Q162" s="25"/>
      <c r="R162" s="38">
        <f t="shared" si="267"/>
        <v>6750</v>
      </c>
      <c r="S162" s="48">
        <v>5</v>
      </c>
      <c r="T162" s="41">
        <f t="shared" si="268"/>
        <v>33750</v>
      </c>
      <c r="U162" s="26">
        <f t="shared" si="269"/>
        <v>33750</v>
      </c>
      <c r="V162" s="17">
        <f t="shared" si="270"/>
        <v>25</v>
      </c>
      <c r="W162" s="17">
        <f t="shared" si="271"/>
        <v>0.125</v>
      </c>
      <c r="X162" s="26">
        <f t="shared" si="272"/>
        <v>28.5</v>
      </c>
      <c r="Y162" s="19">
        <f t="shared" si="273"/>
        <v>0.16646</v>
      </c>
      <c r="Z162" s="17">
        <f t="shared" si="274"/>
        <v>1350</v>
      </c>
      <c r="AA162" s="17">
        <f t="shared" si="263"/>
        <v>1500</v>
      </c>
      <c r="AB162" s="17">
        <f t="shared" si="264"/>
        <v>37500</v>
      </c>
    </row>
    <row r="163" spans="1:28" ht="12.75">
      <c r="A163" s="181" t="s">
        <v>176</v>
      </c>
      <c r="B163" s="181"/>
      <c r="C163" s="181"/>
      <c r="D163" s="181"/>
      <c r="E163" s="181"/>
      <c r="F163" s="181"/>
      <c r="G163" s="181"/>
      <c r="H163" s="8"/>
      <c r="I163" s="8"/>
      <c r="J163" s="8"/>
      <c r="K163" s="8"/>
      <c r="L163" s="8"/>
      <c r="M163" s="8"/>
      <c r="N163" s="8"/>
      <c r="O163" s="8"/>
      <c r="P163" s="8"/>
      <c r="Q163" s="9"/>
      <c r="R163" s="36"/>
      <c r="S163" s="47">
        <f t="shared" ref="S163:AB163" si="275">SUM(S157:S162)</f>
        <v>30</v>
      </c>
      <c r="T163" s="42">
        <f t="shared" si="275"/>
        <v>202500</v>
      </c>
      <c r="U163" s="29">
        <f t="shared" si="275"/>
        <v>202500</v>
      </c>
      <c r="V163" s="29">
        <f t="shared" si="275"/>
        <v>150</v>
      </c>
      <c r="W163" s="29">
        <f t="shared" si="275"/>
        <v>0.75</v>
      </c>
      <c r="X163" s="29">
        <f t="shared" si="275"/>
        <v>171</v>
      </c>
      <c r="Y163" s="30">
        <f t="shared" si="275"/>
        <v>0.99876000000000009</v>
      </c>
      <c r="Z163" s="29">
        <f t="shared" si="275"/>
        <v>8100</v>
      </c>
      <c r="AA163" s="29">
        <f t="shared" si="275"/>
        <v>9000</v>
      </c>
      <c r="AB163" s="29">
        <f t="shared" si="275"/>
        <v>225000</v>
      </c>
    </row>
    <row r="164" spans="1:28" s="28" customFormat="1" ht="15">
      <c r="A164" s="67"/>
      <c r="B164" s="67" t="s">
        <v>41</v>
      </c>
      <c r="C164" s="68" t="s">
        <v>28</v>
      </c>
      <c r="D164" s="68" t="s">
        <v>28</v>
      </c>
      <c r="E164" s="69"/>
      <c r="F164" s="70" t="s">
        <v>186</v>
      </c>
      <c r="G164" s="71" t="s">
        <v>194</v>
      </c>
      <c r="H164" s="67">
        <v>0.5</v>
      </c>
      <c r="I164" s="67">
        <v>9</v>
      </c>
      <c r="J164" s="67">
        <f>H164*I164+0.7</f>
        <v>5.2</v>
      </c>
      <c r="K164" s="67">
        <v>40</v>
      </c>
      <c r="L164" s="67">
        <f>I164*H164</f>
        <v>4.5</v>
      </c>
      <c r="M164" s="67">
        <v>410</v>
      </c>
      <c r="N164" s="67">
        <v>280</v>
      </c>
      <c r="O164" s="67">
        <v>290</v>
      </c>
      <c r="P164" s="72">
        <f>1400/2</f>
        <v>700</v>
      </c>
      <c r="Q164" s="73"/>
      <c r="R164" s="74">
        <f>(P164*I164)*(1-Q164)</f>
        <v>6300</v>
      </c>
      <c r="S164" s="75">
        <v>5</v>
      </c>
      <c r="T164" s="76">
        <f>S164*R164</f>
        <v>31500</v>
      </c>
      <c r="U164" s="77">
        <f t="shared" ref="U164:U169" si="276">S164*R164</f>
        <v>31500</v>
      </c>
      <c r="V164" s="77">
        <f>S164*L164</f>
        <v>22.5</v>
      </c>
      <c r="W164" s="77">
        <f t="shared" ref="W164:W169" si="277">S164/K164</f>
        <v>0.125</v>
      </c>
      <c r="X164" s="77">
        <f t="shared" ref="X164:X169" si="278">S164*J164</f>
        <v>26</v>
      </c>
      <c r="Y164" s="78">
        <f t="shared" ref="Y164:Y169" si="279">S164*((M164*N164*O164/1000000000))</f>
        <v>0.16646</v>
      </c>
      <c r="Z164" s="77">
        <f>P164/H164</f>
        <v>1400</v>
      </c>
      <c r="AA164" s="77">
        <f t="shared" ref="AA164:AA169" si="280">Z164+150</f>
        <v>1550</v>
      </c>
      <c r="AB164" s="77">
        <f t="shared" ref="AB164:AB169" si="281">AA164*V164</f>
        <v>34875</v>
      </c>
    </row>
    <row r="165" spans="1:28" s="28" customFormat="1" ht="15">
      <c r="A165" s="67"/>
      <c r="B165" s="67" t="s">
        <v>41</v>
      </c>
      <c r="C165" s="68" t="s">
        <v>28</v>
      </c>
      <c r="D165" s="68" t="s">
        <v>28</v>
      </c>
      <c r="E165" s="69"/>
      <c r="F165" s="70" t="s">
        <v>186</v>
      </c>
      <c r="G165" s="71" t="s">
        <v>195</v>
      </c>
      <c r="H165" s="67">
        <v>0.5</v>
      </c>
      <c r="I165" s="67">
        <v>9</v>
      </c>
      <c r="J165" s="67">
        <f t="shared" ref="J165:J169" si="282">H165*I165+0.7</f>
        <v>5.2</v>
      </c>
      <c r="K165" s="67">
        <v>40</v>
      </c>
      <c r="L165" s="67">
        <f t="shared" ref="L165:L169" si="283">I165*H165</f>
        <v>4.5</v>
      </c>
      <c r="M165" s="67">
        <v>410</v>
      </c>
      <c r="N165" s="67">
        <v>280</v>
      </c>
      <c r="O165" s="67">
        <v>290</v>
      </c>
      <c r="P165" s="72">
        <f t="shared" ref="P165:P169" si="284">1400/2</f>
        <v>700</v>
      </c>
      <c r="Q165" s="73"/>
      <c r="R165" s="74">
        <f t="shared" ref="R165:R169" si="285">(P165*I165)*(1-Q165)</f>
        <v>6300</v>
      </c>
      <c r="S165" s="75">
        <v>5</v>
      </c>
      <c r="T165" s="76">
        <f t="shared" ref="T165:T169" si="286">S165*R165</f>
        <v>31500</v>
      </c>
      <c r="U165" s="77">
        <f t="shared" si="276"/>
        <v>31500</v>
      </c>
      <c r="V165" s="77">
        <f t="shared" ref="V165:V169" si="287">S165*L165</f>
        <v>22.5</v>
      </c>
      <c r="W165" s="77">
        <f t="shared" si="277"/>
        <v>0.125</v>
      </c>
      <c r="X165" s="77">
        <f t="shared" si="278"/>
        <v>26</v>
      </c>
      <c r="Y165" s="78">
        <f t="shared" si="279"/>
        <v>0.16646</v>
      </c>
      <c r="Z165" s="77">
        <f t="shared" ref="Z165:Z169" si="288">P165/H165</f>
        <v>1400</v>
      </c>
      <c r="AA165" s="77">
        <f t="shared" si="280"/>
        <v>1550</v>
      </c>
      <c r="AB165" s="77">
        <f t="shared" si="281"/>
        <v>34875</v>
      </c>
    </row>
    <row r="166" spans="1:28" s="28" customFormat="1" ht="15">
      <c r="A166" s="67"/>
      <c r="B166" s="67" t="s">
        <v>41</v>
      </c>
      <c r="C166" s="68" t="s">
        <v>28</v>
      </c>
      <c r="D166" s="68" t="s">
        <v>28</v>
      </c>
      <c r="E166" s="69"/>
      <c r="F166" s="70" t="s">
        <v>186</v>
      </c>
      <c r="G166" s="71" t="s">
        <v>196</v>
      </c>
      <c r="H166" s="67">
        <v>0.5</v>
      </c>
      <c r="I166" s="67">
        <v>9</v>
      </c>
      <c r="J166" s="67">
        <f t="shared" si="282"/>
        <v>5.2</v>
      </c>
      <c r="K166" s="67">
        <v>40</v>
      </c>
      <c r="L166" s="67">
        <f t="shared" si="283"/>
        <v>4.5</v>
      </c>
      <c r="M166" s="67">
        <v>410</v>
      </c>
      <c r="N166" s="67">
        <v>280</v>
      </c>
      <c r="O166" s="67">
        <v>290</v>
      </c>
      <c r="P166" s="72">
        <f t="shared" si="284"/>
        <v>700</v>
      </c>
      <c r="Q166" s="73"/>
      <c r="R166" s="74">
        <f t="shared" si="285"/>
        <v>6300</v>
      </c>
      <c r="S166" s="75">
        <v>5</v>
      </c>
      <c r="T166" s="76">
        <f t="shared" si="286"/>
        <v>31500</v>
      </c>
      <c r="U166" s="77">
        <f t="shared" si="276"/>
        <v>31500</v>
      </c>
      <c r="V166" s="77">
        <f t="shared" si="287"/>
        <v>22.5</v>
      </c>
      <c r="W166" s="77">
        <f t="shared" si="277"/>
        <v>0.125</v>
      </c>
      <c r="X166" s="77">
        <f t="shared" si="278"/>
        <v>26</v>
      </c>
      <c r="Y166" s="78">
        <f t="shared" si="279"/>
        <v>0.16646</v>
      </c>
      <c r="Z166" s="77">
        <f t="shared" si="288"/>
        <v>1400</v>
      </c>
      <c r="AA166" s="77">
        <f t="shared" si="280"/>
        <v>1550</v>
      </c>
      <c r="AB166" s="77">
        <f t="shared" si="281"/>
        <v>34875</v>
      </c>
    </row>
    <row r="167" spans="1:28" s="28" customFormat="1" ht="15">
      <c r="A167" s="67"/>
      <c r="B167" s="67" t="s">
        <v>41</v>
      </c>
      <c r="C167" s="68" t="s">
        <v>28</v>
      </c>
      <c r="D167" s="68" t="s">
        <v>28</v>
      </c>
      <c r="E167" s="69"/>
      <c r="F167" s="70" t="s">
        <v>186</v>
      </c>
      <c r="G167" s="71" t="s">
        <v>197</v>
      </c>
      <c r="H167" s="67">
        <v>0.5</v>
      </c>
      <c r="I167" s="67">
        <v>9</v>
      </c>
      <c r="J167" s="67">
        <f t="shared" si="282"/>
        <v>5.2</v>
      </c>
      <c r="K167" s="67">
        <v>40</v>
      </c>
      <c r="L167" s="67">
        <f t="shared" si="283"/>
        <v>4.5</v>
      </c>
      <c r="M167" s="67">
        <v>410</v>
      </c>
      <c r="N167" s="67">
        <v>280</v>
      </c>
      <c r="O167" s="67">
        <v>290</v>
      </c>
      <c r="P167" s="72">
        <f t="shared" si="284"/>
        <v>700</v>
      </c>
      <c r="Q167" s="73"/>
      <c r="R167" s="74">
        <f t="shared" si="285"/>
        <v>6300</v>
      </c>
      <c r="S167" s="75">
        <v>5</v>
      </c>
      <c r="T167" s="76">
        <f t="shared" si="286"/>
        <v>31500</v>
      </c>
      <c r="U167" s="77">
        <f t="shared" si="276"/>
        <v>31500</v>
      </c>
      <c r="V167" s="77">
        <f t="shared" si="287"/>
        <v>22.5</v>
      </c>
      <c r="W167" s="77">
        <f t="shared" si="277"/>
        <v>0.125</v>
      </c>
      <c r="X167" s="77">
        <f t="shared" si="278"/>
        <v>26</v>
      </c>
      <c r="Y167" s="78">
        <f t="shared" si="279"/>
        <v>0.16646</v>
      </c>
      <c r="Z167" s="77">
        <f t="shared" si="288"/>
        <v>1400</v>
      </c>
      <c r="AA167" s="77">
        <f t="shared" si="280"/>
        <v>1550</v>
      </c>
      <c r="AB167" s="77">
        <f t="shared" si="281"/>
        <v>34875</v>
      </c>
    </row>
    <row r="168" spans="1:28" s="28" customFormat="1" ht="15">
      <c r="A168" s="67"/>
      <c r="B168" s="67" t="s">
        <v>41</v>
      </c>
      <c r="C168" s="68" t="s">
        <v>28</v>
      </c>
      <c r="D168" s="68" t="s">
        <v>28</v>
      </c>
      <c r="E168" s="69"/>
      <c r="F168" s="70" t="s">
        <v>186</v>
      </c>
      <c r="G168" s="71" t="s">
        <v>198</v>
      </c>
      <c r="H168" s="67">
        <v>0.5</v>
      </c>
      <c r="I168" s="67">
        <v>9</v>
      </c>
      <c r="J168" s="67">
        <f t="shared" si="282"/>
        <v>5.2</v>
      </c>
      <c r="K168" s="67">
        <v>40</v>
      </c>
      <c r="L168" s="67">
        <f t="shared" si="283"/>
        <v>4.5</v>
      </c>
      <c r="M168" s="67">
        <v>410</v>
      </c>
      <c r="N168" s="67">
        <v>280</v>
      </c>
      <c r="O168" s="67">
        <v>290</v>
      </c>
      <c r="P168" s="72">
        <f t="shared" si="284"/>
        <v>700</v>
      </c>
      <c r="Q168" s="73"/>
      <c r="R168" s="74">
        <f t="shared" si="285"/>
        <v>6300</v>
      </c>
      <c r="S168" s="75">
        <v>5</v>
      </c>
      <c r="T168" s="76">
        <f t="shared" si="286"/>
        <v>31500</v>
      </c>
      <c r="U168" s="77">
        <f t="shared" si="276"/>
        <v>31500</v>
      </c>
      <c r="V168" s="77">
        <f t="shared" si="287"/>
        <v>22.5</v>
      </c>
      <c r="W168" s="77">
        <f t="shared" si="277"/>
        <v>0.125</v>
      </c>
      <c r="X168" s="77">
        <f t="shared" si="278"/>
        <v>26</v>
      </c>
      <c r="Y168" s="78">
        <f t="shared" si="279"/>
        <v>0.16646</v>
      </c>
      <c r="Z168" s="77">
        <f t="shared" si="288"/>
        <v>1400</v>
      </c>
      <c r="AA168" s="77">
        <f t="shared" si="280"/>
        <v>1550</v>
      </c>
      <c r="AB168" s="77">
        <f t="shared" si="281"/>
        <v>34875</v>
      </c>
    </row>
    <row r="169" spans="1:28" s="28" customFormat="1" ht="15">
      <c r="A169" s="67"/>
      <c r="B169" s="67" t="s">
        <v>41</v>
      </c>
      <c r="C169" s="68" t="s">
        <v>28</v>
      </c>
      <c r="D169" s="68" t="s">
        <v>28</v>
      </c>
      <c r="E169" s="69"/>
      <c r="F169" s="70" t="s">
        <v>186</v>
      </c>
      <c r="G169" s="71" t="s">
        <v>199</v>
      </c>
      <c r="H169" s="67">
        <v>0.5</v>
      </c>
      <c r="I169" s="67">
        <v>9</v>
      </c>
      <c r="J169" s="67">
        <f t="shared" si="282"/>
        <v>5.2</v>
      </c>
      <c r="K169" s="67">
        <v>40</v>
      </c>
      <c r="L169" s="67">
        <f t="shared" si="283"/>
        <v>4.5</v>
      </c>
      <c r="M169" s="67">
        <v>410</v>
      </c>
      <c r="N169" s="67">
        <v>280</v>
      </c>
      <c r="O169" s="67">
        <v>290</v>
      </c>
      <c r="P169" s="72">
        <f t="shared" si="284"/>
        <v>700</v>
      </c>
      <c r="Q169" s="73"/>
      <c r="R169" s="74">
        <f t="shared" si="285"/>
        <v>6300</v>
      </c>
      <c r="S169" s="75">
        <v>5</v>
      </c>
      <c r="T169" s="76">
        <f t="shared" si="286"/>
        <v>31500</v>
      </c>
      <c r="U169" s="77">
        <f t="shared" si="276"/>
        <v>31500</v>
      </c>
      <c r="V169" s="77">
        <f t="shared" si="287"/>
        <v>22.5</v>
      </c>
      <c r="W169" s="77">
        <f t="shared" si="277"/>
        <v>0.125</v>
      </c>
      <c r="X169" s="77">
        <f t="shared" si="278"/>
        <v>26</v>
      </c>
      <c r="Y169" s="78">
        <f t="shared" si="279"/>
        <v>0.16646</v>
      </c>
      <c r="Z169" s="77">
        <f t="shared" si="288"/>
        <v>1400</v>
      </c>
      <c r="AA169" s="77">
        <f t="shared" si="280"/>
        <v>1550</v>
      </c>
      <c r="AB169" s="77">
        <f t="shared" si="281"/>
        <v>34875</v>
      </c>
    </row>
    <row r="170" spans="1:28" ht="13.5" thickBot="1">
      <c r="A170" s="181"/>
      <c r="B170" s="181"/>
      <c r="C170" s="181"/>
      <c r="D170" s="181"/>
      <c r="E170" s="181"/>
      <c r="F170" s="181"/>
      <c r="G170" s="181"/>
      <c r="H170" s="8"/>
      <c r="I170" s="8"/>
      <c r="J170" s="8"/>
      <c r="K170" s="8"/>
      <c r="L170" s="8"/>
      <c r="M170" s="8"/>
      <c r="N170" s="8"/>
      <c r="O170" s="8"/>
      <c r="P170" s="8"/>
      <c r="Q170" s="9"/>
      <c r="R170" s="36"/>
      <c r="S170" s="49">
        <f t="shared" ref="S170:AB170" si="289">SUM(S164:S169)</f>
        <v>30</v>
      </c>
      <c r="T170" s="42">
        <f t="shared" si="289"/>
        <v>189000</v>
      </c>
      <c r="U170" s="29">
        <f t="shared" si="289"/>
        <v>189000</v>
      </c>
      <c r="V170" s="29">
        <f t="shared" si="289"/>
        <v>135</v>
      </c>
      <c r="W170" s="29">
        <f t="shared" si="289"/>
        <v>0.75</v>
      </c>
      <c r="X170" s="29">
        <f t="shared" si="289"/>
        <v>156</v>
      </c>
      <c r="Y170" s="30">
        <f t="shared" si="289"/>
        <v>0.99876000000000009</v>
      </c>
      <c r="Z170" s="29">
        <f t="shared" si="289"/>
        <v>8400</v>
      </c>
      <c r="AA170" s="29">
        <f t="shared" si="289"/>
        <v>9300</v>
      </c>
      <c r="AB170" s="29">
        <f t="shared" si="289"/>
        <v>209250</v>
      </c>
    </row>
    <row r="172" spans="1:28">
      <c r="R172" s="88" t="s">
        <v>200</v>
      </c>
      <c r="S172" s="89">
        <f t="shared" ref="S172:Y172" si="290">S170+S163+S156+S154+S151+S148+S145+S142+S140+S132+S124+S116+S108+S106+S98+S90+S82+S74+S72+S64+S56+S48+S40+S31+S23+S15</f>
        <v>870</v>
      </c>
      <c r="T172" s="89">
        <f t="shared" si="290"/>
        <v>18696500</v>
      </c>
      <c r="U172" s="89">
        <f t="shared" si="290"/>
        <v>18696500</v>
      </c>
      <c r="V172" s="89">
        <f t="shared" si="290"/>
        <v>10435</v>
      </c>
      <c r="W172" s="89">
        <f t="shared" si="290"/>
        <v>25.5</v>
      </c>
      <c r="X172" s="89">
        <f t="shared" si="290"/>
        <v>10954</v>
      </c>
      <c r="Y172" s="89">
        <f t="shared" si="290"/>
        <v>37.582740000000001</v>
      </c>
      <c r="AB172" s="89">
        <f>AB170+AB163+AB156+AB154+AB151+AB148+AB145+AB142+AB140+AB132+AB124+AB116+AB108+AB106+AB98+AB90+AB82+AB74+AB72+AB64+AB56+AB48+AB40+AB31+AB23+AB15</f>
        <v>20261750</v>
      </c>
    </row>
  </sheetData>
  <mergeCells count="40">
    <mergeCell ref="A23:G23"/>
    <mergeCell ref="A1:D1"/>
    <mergeCell ref="G1:Y1"/>
    <mergeCell ref="A2:D2"/>
    <mergeCell ref="G2:K2"/>
    <mergeCell ref="M2:O5"/>
    <mergeCell ref="P2:Y2"/>
    <mergeCell ref="A3:D3"/>
    <mergeCell ref="G3:K3"/>
    <mergeCell ref="P3:Y5"/>
    <mergeCell ref="A4:D4"/>
    <mergeCell ref="G4:K4"/>
    <mergeCell ref="A5:D5"/>
    <mergeCell ref="G5:K5"/>
    <mergeCell ref="A7:G7"/>
    <mergeCell ref="A15:G15"/>
    <mergeCell ref="A108:G108"/>
    <mergeCell ref="A31:G31"/>
    <mergeCell ref="A40:G40"/>
    <mergeCell ref="A48:G48"/>
    <mergeCell ref="A56:G56"/>
    <mergeCell ref="A64:G64"/>
    <mergeCell ref="A72:G72"/>
    <mergeCell ref="A74:G74"/>
    <mergeCell ref="A82:G82"/>
    <mergeCell ref="A90:G90"/>
    <mergeCell ref="A98:G98"/>
    <mergeCell ref="A106:G106"/>
    <mergeCell ref="A170:G170"/>
    <mergeCell ref="A116:G116"/>
    <mergeCell ref="A124:G124"/>
    <mergeCell ref="A132:G132"/>
    <mergeCell ref="A140:G140"/>
    <mergeCell ref="A142:G142"/>
    <mergeCell ref="A145:G145"/>
    <mergeCell ref="A148:G148"/>
    <mergeCell ref="A151:G151"/>
    <mergeCell ref="A154:G154"/>
    <mergeCell ref="A156:G156"/>
    <mergeCell ref="A163:G16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E900A-66DA-4E04-A7BA-25F843BDCBD7}">
  <dimension ref="A1:AA177"/>
  <sheetViews>
    <sheetView workbookViewId="0">
      <pane xSplit="7" ySplit="6" topLeftCell="H151" activePane="bottomRight" state="frozen"/>
      <selection pane="topRight" activeCell="H1" sqref="H1"/>
      <selection pane="bottomLeft" activeCell="A7" sqref="A7"/>
      <selection pane="bottomRight" activeCell="A162" activeCellId="5" sqref="A144:XFD144 A146:XFD149 A152:XFD152 A154:XFD157 A160:XFD160 A162:XFD165"/>
    </sheetView>
  </sheetViews>
  <sheetFormatPr defaultColWidth="10.6640625" defaultRowHeight="11.25"/>
  <cols>
    <col min="1" max="1" width="7" customWidth="1"/>
    <col min="2" max="2" width="15.5" customWidth="1"/>
    <col min="3" max="3" width="18" customWidth="1"/>
    <col min="4" max="4" width="19.6640625" customWidth="1"/>
    <col min="5" max="5" width="24.5" style="1" customWidth="1"/>
    <col min="6" max="6" width="18" style="1" customWidth="1"/>
    <col min="7" max="7" width="47.1640625" style="2" customWidth="1"/>
    <col min="8" max="15" width="11.1640625" customWidth="1"/>
    <col min="16" max="16" width="15.6640625" customWidth="1"/>
    <col min="17" max="17" width="11.1640625" customWidth="1"/>
    <col min="18" max="18" width="18.1640625" customWidth="1"/>
    <col min="19" max="19" width="16.5" customWidth="1"/>
    <col min="20" max="20" width="20.1640625" customWidth="1"/>
    <col min="21" max="21" width="18" customWidth="1"/>
    <col min="22" max="22" width="15.6640625" customWidth="1"/>
    <col min="23" max="23" width="14.6640625" customWidth="1"/>
    <col min="24" max="24" width="15.6640625" customWidth="1"/>
    <col min="25" max="27" width="17.6640625" customWidth="1"/>
  </cols>
  <sheetData>
    <row r="1" spans="1:27" ht="15.95" customHeight="1">
      <c r="A1" s="185" t="s">
        <v>29</v>
      </c>
      <c r="B1" s="185"/>
      <c r="C1" s="185"/>
      <c r="D1" s="185"/>
      <c r="E1" s="32"/>
      <c r="F1" s="32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1"/>
      <c r="AA1" s="11"/>
    </row>
    <row r="2" spans="1:27" ht="14.1" customHeight="1">
      <c r="A2" s="184" t="s">
        <v>0</v>
      </c>
      <c r="B2" s="184"/>
      <c r="C2" s="184"/>
      <c r="D2" s="184"/>
      <c r="E2" s="31"/>
      <c r="F2" s="31"/>
      <c r="G2" s="184"/>
      <c r="H2" s="184"/>
      <c r="I2" s="184"/>
      <c r="J2" s="184"/>
      <c r="K2" s="184"/>
      <c r="L2" s="31"/>
      <c r="M2" s="190"/>
      <c r="N2" s="190"/>
      <c r="O2" s="190"/>
      <c r="P2" s="184" t="s">
        <v>1</v>
      </c>
      <c r="Q2" s="184"/>
      <c r="R2" s="184"/>
      <c r="S2" s="184"/>
      <c r="T2" s="184"/>
      <c r="U2" s="184"/>
      <c r="V2" s="184"/>
      <c r="W2" s="184"/>
      <c r="X2" s="184"/>
      <c r="Y2" s="184"/>
      <c r="Z2" s="11"/>
      <c r="AA2" s="11"/>
    </row>
    <row r="3" spans="1:27" ht="12.95" customHeight="1">
      <c r="A3" s="184" t="s">
        <v>2</v>
      </c>
      <c r="B3" s="184"/>
      <c r="C3" s="184"/>
      <c r="D3" s="184"/>
      <c r="E3" s="3"/>
      <c r="F3" s="3"/>
      <c r="G3" s="184"/>
      <c r="H3" s="184"/>
      <c r="I3" s="184"/>
      <c r="J3" s="184"/>
      <c r="K3" s="184"/>
      <c r="L3" s="31"/>
      <c r="M3" s="190"/>
      <c r="N3" s="190"/>
      <c r="O3" s="190"/>
      <c r="P3" s="190"/>
      <c r="Q3" s="190"/>
      <c r="R3" s="190"/>
      <c r="S3" s="190"/>
      <c r="T3" s="190"/>
      <c r="U3" s="190"/>
      <c r="V3" s="190"/>
      <c r="W3" s="190"/>
      <c r="X3" s="190"/>
      <c r="Y3" s="190"/>
      <c r="Z3" s="11"/>
      <c r="AA3" s="11"/>
    </row>
    <row r="4" spans="1:27" ht="15" customHeight="1">
      <c r="A4" s="184" t="s">
        <v>3</v>
      </c>
      <c r="B4" s="184"/>
      <c r="C4" s="184"/>
      <c r="D4" s="184"/>
      <c r="E4" s="31"/>
      <c r="F4" s="31"/>
      <c r="G4" s="183" t="s">
        <v>201</v>
      </c>
      <c r="H4" s="183"/>
      <c r="I4" s="183"/>
      <c r="J4" s="183"/>
      <c r="K4" s="183"/>
      <c r="L4" s="31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1"/>
      <c r="AA4" s="11"/>
    </row>
    <row r="5" spans="1:27" ht="15" customHeight="1" thickBot="1">
      <c r="A5" s="184" t="s">
        <v>4</v>
      </c>
      <c r="B5" s="184"/>
      <c r="C5" s="184"/>
      <c r="D5" s="184"/>
      <c r="E5" s="31"/>
      <c r="F5" s="31"/>
      <c r="G5" s="183" t="s">
        <v>5</v>
      </c>
      <c r="H5" s="183"/>
      <c r="I5" s="183"/>
      <c r="J5" s="183"/>
      <c r="K5" s="183"/>
      <c r="L5" s="31"/>
      <c r="M5" s="190"/>
      <c r="N5" s="190"/>
      <c r="O5" s="190"/>
      <c r="P5" s="190"/>
      <c r="Q5" s="190"/>
      <c r="R5" s="190"/>
      <c r="S5" s="191"/>
      <c r="T5" s="190"/>
      <c r="U5" s="190"/>
      <c r="V5" s="190"/>
      <c r="W5" s="190"/>
      <c r="X5" s="190"/>
      <c r="Y5" s="190"/>
      <c r="Z5" s="11"/>
      <c r="AA5" s="11"/>
    </row>
    <row r="6" spans="1:27" ht="83.25" customHeight="1">
      <c r="A6" s="4" t="s">
        <v>6</v>
      </c>
      <c r="B6" s="5" t="s">
        <v>7</v>
      </c>
      <c r="C6" s="5" t="s">
        <v>133</v>
      </c>
      <c r="D6" s="5" t="s">
        <v>8</v>
      </c>
      <c r="E6" s="5" t="s">
        <v>9</v>
      </c>
      <c r="F6" s="5" t="s">
        <v>51</v>
      </c>
      <c r="G6" s="5" t="s">
        <v>31</v>
      </c>
      <c r="H6" s="5" t="s">
        <v>10</v>
      </c>
      <c r="I6" s="5" t="s">
        <v>27</v>
      </c>
      <c r="J6" s="5" t="s">
        <v>11</v>
      </c>
      <c r="K6" s="5" t="s">
        <v>12</v>
      </c>
      <c r="L6" s="5" t="s">
        <v>26</v>
      </c>
      <c r="M6" s="5" t="s">
        <v>13</v>
      </c>
      <c r="N6" s="5" t="s">
        <v>14</v>
      </c>
      <c r="O6" s="5" t="s">
        <v>15</v>
      </c>
      <c r="P6" s="5" t="s">
        <v>16</v>
      </c>
      <c r="Q6" s="6" t="s">
        <v>17</v>
      </c>
      <c r="R6" s="35" t="s">
        <v>42</v>
      </c>
      <c r="S6" s="44" t="s">
        <v>18</v>
      </c>
      <c r="T6" s="39" t="s">
        <v>19</v>
      </c>
      <c r="U6" s="5" t="s">
        <v>20</v>
      </c>
      <c r="V6" s="5" t="s">
        <v>21</v>
      </c>
      <c r="W6" s="5" t="s">
        <v>22</v>
      </c>
      <c r="X6" s="5" t="s">
        <v>23</v>
      </c>
      <c r="Y6" s="7" t="s">
        <v>24</v>
      </c>
      <c r="Z6" s="34" t="s">
        <v>43</v>
      </c>
      <c r="AA6" s="34" t="s">
        <v>46</v>
      </c>
    </row>
    <row r="7" spans="1:27" ht="12.75">
      <c r="A7" s="181" t="s">
        <v>47</v>
      </c>
      <c r="B7" s="181"/>
      <c r="C7" s="181"/>
      <c r="D7" s="181"/>
      <c r="E7" s="181"/>
      <c r="F7" s="181"/>
      <c r="G7" s="181"/>
      <c r="H7" s="8"/>
      <c r="I7" s="8"/>
      <c r="J7" s="8"/>
      <c r="K7" s="8"/>
      <c r="L7" s="8"/>
      <c r="M7" s="8"/>
      <c r="N7" s="8"/>
      <c r="O7" s="8"/>
      <c r="P7" s="8"/>
      <c r="Q7" s="9"/>
      <c r="R7" s="36"/>
      <c r="S7" s="45"/>
      <c r="T7" s="40"/>
      <c r="U7" s="8"/>
      <c r="V7" s="8"/>
      <c r="W7" s="8"/>
      <c r="X7" s="8"/>
      <c r="Y7" s="8"/>
      <c r="Z7" s="8"/>
      <c r="AA7" s="8"/>
    </row>
    <row r="8" spans="1:27" ht="15">
      <c r="A8" s="3"/>
      <c r="B8" s="3" t="s">
        <v>25</v>
      </c>
      <c r="C8" s="10" t="s">
        <v>28</v>
      </c>
      <c r="D8" s="10" t="s">
        <v>28</v>
      </c>
      <c r="E8" s="20"/>
      <c r="F8" s="12" t="s">
        <v>186</v>
      </c>
      <c r="G8" s="13" t="s">
        <v>30</v>
      </c>
      <c r="H8" s="14">
        <v>20</v>
      </c>
      <c r="I8" s="14"/>
      <c r="J8" s="3">
        <f>H8+0.1</f>
        <v>20.100000000000001</v>
      </c>
      <c r="K8" s="3">
        <v>20</v>
      </c>
      <c r="L8" s="3">
        <v>20</v>
      </c>
      <c r="M8" s="3">
        <v>1100</v>
      </c>
      <c r="N8" s="3">
        <v>550</v>
      </c>
      <c r="O8" s="3">
        <v>150</v>
      </c>
      <c r="P8" s="15">
        <f>3*20</f>
        <v>60</v>
      </c>
      <c r="Q8" s="16"/>
      <c r="R8" s="37">
        <f>P8*(1-Q8)</f>
        <v>60</v>
      </c>
      <c r="S8" s="46">
        <v>5</v>
      </c>
      <c r="T8" s="41">
        <f>S8*P8</f>
        <v>300</v>
      </c>
      <c r="U8" s="17">
        <f>S8*R8</f>
        <v>300</v>
      </c>
      <c r="V8" s="17">
        <f>S8*L8</f>
        <v>100</v>
      </c>
      <c r="W8" s="17">
        <f>S8/K8</f>
        <v>0.25</v>
      </c>
      <c r="X8" s="18">
        <f t="shared" ref="X8:X14" si="0">S8*J8</f>
        <v>100.5</v>
      </c>
      <c r="Y8" s="19">
        <f>S8*((M8*N8*O8/1000000000))</f>
        <v>0.45374999999999999</v>
      </c>
      <c r="Z8" s="17">
        <f>P8/H8</f>
        <v>3</v>
      </c>
      <c r="AA8" s="17">
        <f>Z8+0.5</f>
        <v>3.5</v>
      </c>
    </row>
    <row r="9" spans="1:27" ht="15">
      <c r="A9" s="3"/>
      <c r="B9" s="3" t="s">
        <v>25</v>
      </c>
      <c r="C9" s="10" t="s">
        <v>28</v>
      </c>
      <c r="D9" s="10" t="s">
        <v>28</v>
      </c>
      <c r="E9" s="20"/>
      <c r="F9" s="12" t="s">
        <v>186</v>
      </c>
      <c r="G9" s="33" t="s">
        <v>32</v>
      </c>
      <c r="H9" s="14">
        <v>20</v>
      </c>
      <c r="I9" s="14"/>
      <c r="J9" s="3">
        <f t="shared" ref="J9:J14" si="1">H9+0.1</f>
        <v>20.100000000000001</v>
      </c>
      <c r="K9" s="3">
        <v>20</v>
      </c>
      <c r="L9" s="3">
        <v>20</v>
      </c>
      <c r="M9" s="3">
        <v>1100</v>
      </c>
      <c r="N9" s="3">
        <v>550</v>
      </c>
      <c r="O9" s="3">
        <v>150</v>
      </c>
      <c r="P9" s="15">
        <f t="shared" ref="P9:P14" si="2">3*20</f>
        <v>60</v>
      </c>
      <c r="Q9" s="16"/>
      <c r="R9" s="37">
        <f t="shared" ref="R9:R14" si="3">P9*(1-Q9)</f>
        <v>60</v>
      </c>
      <c r="S9" s="46">
        <v>5</v>
      </c>
      <c r="T9" s="41">
        <f t="shared" ref="T9:T14" si="4">S9*P9</f>
        <v>300</v>
      </c>
      <c r="U9" s="17">
        <f t="shared" ref="U9:U14" si="5">S9*R9</f>
        <v>300</v>
      </c>
      <c r="V9" s="17">
        <f t="shared" ref="V9:V14" si="6">S9*L9</f>
        <v>100</v>
      </c>
      <c r="W9" s="17">
        <f t="shared" ref="W9:W14" si="7">S9/K9</f>
        <v>0.25</v>
      </c>
      <c r="X9" s="18">
        <f t="shared" si="0"/>
        <v>100.5</v>
      </c>
      <c r="Y9" s="19">
        <f t="shared" ref="Y9:Y14" si="8">S9*((M9*N9*O9/1000000000))</f>
        <v>0.45374999999999999</v>
      </c>
      <c r="Z9" s="17">
        <f t="shared" ref="Z9:Z14" si="9">P9/H9</f>
        <v>3</v>
      </c>
      <c r="AA9" s="17">
        <f t="shared" ref="AA9:AA14" si="10">Z9+0.5</f>
        <v>3.5</v>
      </c>
    </row>
    <row r="10" spans="1:27" ht="15">
      <c r="A10" s="3"/>
      <c r="B10" s="3" t="s">
        <v>25</v>
      </c>
      <c r="C10" s="10" t="s">
        <v>28</v>
      </c>
      <c r="D10" s="10" t="s">
        <v>28</v>
      </c>
      <c r="E10" s="20"/>
      <c r="F10" s="12" t="s">
        <v>186</v>
      </c>
      <c r="G10" s="33" t="s">
        <v>33</v>
      </c>
      <c r="H10" s="14">
        <v>20</v>
      </c>
      <c r="I10" s="14"/>
      <c r="J10" s="3">
        <f t="shared" si="1"/>
        <v>20.100000000000001</v>
      </c>
      <c r="K10" s="3">
        <v>20</v>
      </c>
      <c r="L10" s="3">
        <v>20</v>
      </c>
      <c r="M10" s="3">
        <v>1100</v>
      </c>
      <c r="N10" s="3">
        <v>550</v>
      </c>
      <c r="O10" s="3">
        <v>150</v>
      </c>
      <c r="P10" s="15">
        <f t="shared" si="2"/>
        <v>60</v>
      </c>
      <c r="Q10" s="16"/>
      <c r="R10" s="37">
        <f t="shared" si="3"/>
        <v>60</v>
      </c>
      <c r="S10" s="46">
        <v>5</v>
      </c>
      <c r="T10" s="41">
        <f t="shared" si="4"/>
        <v>300</v>
      </c>
      <c r="U10" s="17">
        <f t="shared" si="5"/>
        <v>300</v>
      </c>
      <c r="V10" s="17">
        <f t="shared" si="6"/>
        <v>100</v>
      </c>
      <c r="W10" s="17">
        <f t="shared" si="7"/>
        <v>0.25</v>
      </c>
      <c r="X10" s="18">
        <f t="shared" si="0"/>
        <v>100.5</v>
      </c>
      <c r="Y10" s="19">
        <f t="shared" si="8"/>
        <v>0.45374999999999999</v>
      </c>
      <c r="Z10" s="17">
        <f t="shared" si="9"/>
        <v>3</v>
      </c>
      <c r="AA10" s="17">
        <f t="shared" si="10"/>
        <v>3.5</v>
      </c>
    </row>
    <row r="11" spans="1:27" ht="15">
      <c r="A11" s="3"/>
      <c r="B11" s="3" t="s">
        <v>25</v>
      </c>
      <c r="C11" s="10" t="s">
        <v>28</v>
      </c>
      <c r="D11" s="10" t="s">
        <v>28</v>
      </c>
      <c r="E11" s="20"/>
      <c r="F11" s="12" t="s">
        <v>186</v>
      </c>
      <c r="G11" s="33" t="s">
        <v>34</v>
      </c>
      <c r="H11" s="14">
        <v>20</v>
      </c>
      <c r="I11" s="14"/>
      <c r="J11" s="3">
        <f t="shared" si="1"/>
        <v>20.100000000000001</v>
      </c>
      <c r="K11" s="3">
        <v>20</v>
      </c>
      <c r="L11" s="3">
        <v>20</v>
      </c>
      <c r="M11" s="3">
        <v>1100</v>
      </c>
      <c r="N11" s="3">
        <v>550</v>
      </c>
      <c r="O11" s="3">
        <v>150</v>
      </c>
      <c r="P11" s="15">
        <f t="shared" si="2"/>
        <v>60</v>
      </c>
      <c r="Q11" s="16"/>
      <c r="R11" s="37">
        <f t="shared" si="3"/>
        <v>60</v>
      </c>
      <c r="S11" s="46">
        <v>5</v>
      </c>
      <c r="T11" s="41">
        <f t="shared" si="4"/>
        <v>300</v>
      </c>
      <c r="U11" s="17">
        <f t="shared" si="5"/>
        <v>300</v>
      </c>
      <c r="V11" s="17">
        <f t="shared" si="6"/>
        <v>100</v>
      </c>
      <c r="W11" s="17">
        <f t="shared" si="7"/>
        <v>0.25</v>
      </c>
      <c r="X11" s="18">
        <f t="shared" si="0"/>
        <v>100.5</v>
      </c>
      <c r="Y11" s="19">
        <f t="shared" si="8"/>
        <v>0.45374999999999999</v>
      </c>
      <c r="Z11" s="17">
        <f t="shared" si="9"/>
        <v>3</v>
      </c>
      <c r="AA11" s="17">
        <f t="shared" si="10"/>
        <v>3.5</v>
      </c>
    </row>
    <row r="12" spans="1:27" ht="15">
      <c r="A12" s="3"/>
      <c r="B12" s="3" t="s">
        <v>25</v>
      </c>
      <c r="C12" s="10" t="s">
        <v>28</v>
      </c>
      <c r="D12" s="10" t="s">
        <v>28</v>
      </c>
      <c r="E12" s="20"/>
      <c r="F12" s="12" t="s">
        <v>186</v>
      </c>
      <c r="G12" s="33" t="s">
        <v>35</v>
      </c>
      <c r="H12" s="14">
        <v>20</v>
      </c>
      <c r="I12" s="14"/>
      <c r="J12" s="3">
        <f t="shared" si="1"/>
        <v>20.100000000000001</v>
      </c>
      <c r="K12" s="3">
        <v>20</v>
      </c>
      <c r="L12" s="3">
        <v>20</v>
      </c>
      <c r="M12" s="3">
        <v>1100</v>
      </c>
      <c r="N12" s="3">
        <v>550</v>
      </c>
      <c r="O12" s="3">
        <v>150</v>
      </c>
      <c r="P12" s="15">
        <f t="shared" si="2"/>
        <v>60</v>
      </c>
      <c r="Q12" s="16"/>
      <c r="R12" s="37">
        <f t="shared" si="3"/>
        <v>60</v>
      </c>
      <c r="S12" s="46">
        <v>5</v>
      </c>
      <c r="T12" s="41">
        <f t="shared" si="4"/>
        <v>300</v>
      </c>
      <c r="U12" s="17">
        <f t="shared" si="5"/>
        <v>300</v>
      </c>
      <c r="V12" s="17">
        <f t="shared" si="6"/>
        <v>100</v>
      </c>
      <c r="W12" s="17">
        <f t="shared" si="7"/>
        <v>0.25</v>
      </c>
      <c r="X12" s="18">
        <f t="shared" si="0"/>
        <v>100.5</v>
      </c>
      <c r="Y12" s="19">
        <f t="shared" si="8"/>
        <v>0.45374999999999999</v>
      </c>
      <c r="Z12" s="17">
        <f t="shared" si="9"/>
        <v>3</v>
      </c>
      <c r="AA12" s="17">
        <f t="shared" si="10"/>
        <v>3.5</v>
      </c>
    </row>
    <row r="13" spans="1:27" ht="15">
      <c r="A13" s="3"/>
      <c r="B13" s="3" t="s">
        <v>25</v>
      </c>
      <c r="C13" s="10" t="s">
        <v>28</v>
      </c>
      <c r="D13" s="10" t="s">
        <v>28</v>
      </c>
      <c r="E13" s="20"/>
      <c r="F13" s="12" t="s">
        <v>186</v>
      </c>
      <c r="G13" s="33" t="s">
        <v>36</v>
      </c>
      <c r="H13" s="14">
        <v>20</v>
      </c>
      <c r="I13" s="14"/>
      <c r="J13" s="3">
        <f t="shared" si="1"/>
        <v>20.100000000000001</v>
      </c>
      <c r="K13" s="3">
        <v>20</v>
      </c>
      <c r="L13" s="3">
        <v>20</v>
      </c>
      <c r="M13" s="3">
        <v>1100</v>
      </c>
      <c r="N13" s="3">
        <v>550</v>
      </c>
      <c r="O13" s="3">
        <v>150</v>
      </c>
      <c r="P13" s="15">
        <f t="shared" si="2"/>
        <v>60</v>
      </c>
      <c r="Q13" s="16"/>
      <c r="R13" s="37">
        <f t="shared" si="3"/>
        <v>60</v>
      </c>
      <c r="S13" s="46">
        <v>5</v>
      </c>
      <c r="T13" s="41">
        <f t="shared" si="4"/>
        <v>300</v>
      </c>
      <c r="U13" s="17">
        <f t="shared" si="5"/>
        <v>300</v>
      </c>
      <c r="V13" s="17">
        <f t="shared" si="6"/>
        <v>100</v>
      </c>
      <c r="W13" s="17">
        <f t="shared" si="7"/>
        <v>0.25</v>
      </c>
      <c r="X13" s="18">
        <f t="shared" si="0"/>
        <v>100.5</v>
      </c>
      <c r="Y13" s="19">
        <f t="shared" si="8"/>
        <v>0.45374999999999999</v>
      </c>
      <c r="Z13" s="17">
        <f t="shared" si="9"/>
        <v>3</v>
      </c>
      <c r="AA13" s="17">
        <f t="shared" si="10"/>
        <v>3.5</v>
      </c>
    </row>
    <row r="14" spans="1:27" ht="15">
      <c r="A14" s="3"/>
      <c r="B14" s="3" t="s">
        <v>25</v>
      </c>
      <c r="C14" s="10" t="s">
        <v>28</v>
      </c>
      <c r="D14" s="10" t="s">
        <v>28</v>
      </c>
      <c r="E14" s="20"/>
      <c r="F14" s="12" t="s">
        <v>186</v>
      </c>
      <c r="G14" s="33" t="s">
        <v>37</v>
      </c>
      <c r="H14" s="14">
        <v>20</v>
      </c>
      <c r="I14" s="14"/>
      <c r="J14" s="3">
        <f t="shared" si="1"/>
        <v>20.100000000000001</v>
      </c>
      <c r="K14" s="3">
        <v>20</v>
      </c>
      <c r="L14" s="3">
        <v>20</v>
      </c>
      <c r="M14" s="3">
        <v>1100</v>
      </c>
      <c r="N14" s="3">
        <v>550</v>
      </c>
      <c r="O14" s="3">
        <v>150</v>
      </c>
      <c r="P14" s="15">
        <f t="shared" si="2"/>
        <v>60</v>
      </c>
      <c r="Q14" s="16"/>
      <c r="R14" s="37">
        <f t="shared" si="3"/>
        <v>60</v>
      </c>
      <c r="S14" s="46">
        <v>5</v>
      </c>
      <c r="T14" s="41">
        <f t="shared" si="4"/>
        <v>300</v>
      </c>
      <c r="U14" s="17">
        <f t="shared" si="5"/>
        <v>300</v>
      </c>
      <c r="V14" s="17">
        <f t="shared" si="6"/>
        <v>100</v>
      </c>
      <c r="W14" s="17">
        <f t="shared" si="7"/>
        <v>0.25</v>
      </c>
      <c r="X14" s="18">
        <f t="shared" si="0"/>
        <v>100.5</v>
      </c>
      <c r="Y14" s="19">
        <f t="shared" si="8"/>
        <v>0.45374999999999999</v>
      </c>
      <c r="Z14" s="17">
        <f t="shared" si="9"/>
        <v>3</v>
      </c>
      <c r="AA14" s="17">
        <f t="shared" si="10"/>
        <v>3.5</v>
      </c>
    </row>
    <row r="15" spans="1:27" ht="12.75">
      <c r="A15" s="181" t="s">
        <v>48</v>
      </c>
      <c r="B15" s="181"/>
      <c r="C15" s="181"/>
      <c r="D15" s="181"/>
      <c r="E15" s="181"/>
      <c r="F15" s="181"/>
      <c r="G15" s="181"/>
      <c r="H15" s="8"/>
      <c r="I15" s="8"/>
      <c r="J15" s="8"/>
      <c r="K15" s="8"/>
      <c r="L15" s="8"/>
      <c r="M15" s="8"/>
      <c r="N15" s="8"/>
      <c r="O15" s="8"/>
      <c r="P15" s="8"/>
      <c r="Q15" s="9"/>
      <c r="R15" s="36"/>
      <c r="S15" s="47">
        <f t="shared" ref="S15:AA15" si="11">SUM(S8:S14)</f>
        <v>35</v>
      </c>
      <c r="T15" s="42">
        <f t="shared" si="11"/>
        <v>2100</v>
      </c>
      <c r="U15" s="29">
        <f t="shared" si="11"/>
        <v>2100</v>
      </c>
      <c r="V15" s="29">
        <f t="shared" si="11"/>
        <v>700</v>
      </c>
      <c r="W15" s="29">
        <f t="shared" si="11"/>
        <v>1.75</v>
      </c>
      <c r="X15" s="29">
        <f t="shared" si="11"/>
        <v>703.5</v>
      </c>
      <c r="Y15" s="30">
        <f t="shared" si="11"/>
        <v>3.1762499999999996</v>
      </c>
      <c r="Z15" s="29">
        <f t="shared" si="11"/>
        <v>21</v>
      </c>
      <c r="AA15" s="29">
        <f t="shared" si="11"/>
        <v>24.5</v>
      </c>
    </row>
    <row r="16" spans="1:27" s="28" customFormat="1" ht="15" customHeight="1">
      <c r="A16" s="67"/>
      <c r="B16" s="67" t="s">
        <v>25</v>
      </c>
      <c r="C16" s="68" t="s">
        <v>28</v>
      </c>
      <c r="D16" s="68" t="s">
        <v>28</v>
      </c>
      <c r="E16" s="69"/>
      <c r="F16" s="70" t="s">
        <v>186</v>
      </c>
      <c r="G16" s="71" t="s">
        <v>38</v>
      </c>
      <c r="H16" s="67">
        <v>15</v>
      </c>
      <c r="I16" s="67"/>
      <c r="J16" s="67">
        <f>H16+0.7</f>
        <v>15.7</v>
      </c>
      <c r="K16" s="67">
        <v>40</v>
      </c>
      <c r="L16" s="67">
        <v>15</v>
      </c>
      <c r="M16" s="67">
        <v>410</v>
      </c>
      <c r="N16" s="67">
        <v>280</v>
      </c>
      <c r="O16" s="67">
        <v>290</v>
      </c>
      <c r="P16" s="72">
        <f>3.1*15</f>
        <v>46.5</v>
      </c>
      <c r="Q16" s="73"/>
      <c r="R16" s="74">
        <f>P16*(1-Q16)</f>
        <v>46.5</v>
      </c>
      <c r="S16" s="75">
        <v>5</v>
      </c>
      <c r="T16" s="76">
        <f>S16*P16</f>
        <v>232.5</v>
      </c>
      <c r="U16" s="77">
        <f>T16</f>
        <v>232.5</v>
      </c>
      <c r="V16" s="77">
        <f>S16*L16</f>
        <v>75</v>
      </c>
      <c r="W16" s="77">
        <f>S16/K16</f>
        <v>0.125</v>
      </c>
      <c r="X16" s="77">
        <f>S16*J16</f>
        <v>78.5</v>
      </c>
      <c r="Y16" s="78">
        <f>S16*((M16*N16*O16/1000000000))</f>
        <v>0.16646</v>
      </c>
      <c r="Z16" s="77">
        <f>P16/H16</f>
        <v>3.1</v>
      </c>
      <c r="AA16" s="77">
        <f>Z16+0.5</f>
        <v>3.6</v>
      </c>
    </row>
    <row r="17" spans="1:27" s="28" customFormat="1" ht="15" customHeight="1">
      <c r="A17" s="67"/>
      <c r="B17" s="67" t="s">
        <v>25</v>
      </c>
      <c r="C17" s="68" t="s">
        <v>28</v>
      </c>
      <c r="D17" s="68" t="s">
        <v>28</v>
      </c>
      <c r="E17" s="69"/>
      <c r="F17" s="70" t="s">
        <v>186</v>
      </c>
      <c r="G17" s="71" t="s">
        <v>68</v>
      </c>
      <c r="H17" s="67">
        <v>15</v>
      </c>
      <c r="I17" s="67"/>
      <c r="J17" s="67">
        <f t="shared" ref="J17:J22" si="12">H17+0.7</f>
        <v>15.7</v>
      </c>
      <c r="K17" s="67">
        <v>40</v>
      </c>
      <c r="L17" s="67">
        <v>15</v>
      </c>
      <c r="M17" s="67">
        <v>410</v>
      </c>
      <c r="N17" s="67">
        <v>280</v>
      </c>
      <c r="O17" s="67">
        <v>290</v>
      </c>
      <c r="P17" s="72">
        <f t="shared" ref="P17:P22" si="13">3.1*15</f>
        <v>46.5</v>
      </c>
      <c r="Q17" s="73"/>
      <c r="R17" s="74">
        <f t="shared" ref="R17:R22" si="14">P17*(1-Q17)</f>
        <v>46.5</v>
      </c>
      <c r="S17" s="75">
        <v>5</v>
      </c>
      <c r="T17" s="76">
        <f t="shared" ref="T17:T22" si="15">S17*P17</f>
        <v>232.5</v>
      </c>
      <c r="U17" s="77">
        <f t="shared" ref="U17:U22" si="16">T17</f>
        <v>232.5</v>
      </c>
      <c r="V17" s="77">
        <f t="shared" ref="V17:V22" si="17">S17*L17</f>
        <v>75</v>
      </c>
      <c r="W17" s="77">
        <f t="shared" ref="W17:W22" si="18">S17/K17</f>
        <v>0.125</v>
      </c>
      <c r="X17" s="77">
        <f t="shared" ref="X17:X22" si="19">S17*J17</f>
        <v>78.5</v>
      </c>
      <c r="Y17" s="78">
        <f t="shared" ref="Y17:Y22" si="20">S17*((M17*N17*O17/1000000000))</f>
        <v>0.16646</v>
      </c>
      <c r="Z17" s="77">
        <f t="shared" ref="Z17:Z22" si="21">P17/H17</f>
        <v>3.1</v>
      </c>
      <c r="AA17" s="77">
        <f t="shared" ref="AA17:AA22" si="22">Z17+0.5</f>
        <v>3.6</v>
      </c>
    </row>
    <row r="18" spans="1:27" s="28" customFormat="1" ht="15" customHeight="1">
      <c r="A18" s="67"/>
      <c r="B18" s="67" t="s">
        <v>25</v>
      </c>
      <c r="C18" s="68" t="s">
        <v>28</v>
      </c>
      <c r="D18" s="68" t="s">
        <v>28</v>
      </c>
      <c r="E18" s="69"/>
      <c r="F18" s="70" t="s">
        <v>186</v>
      </c>
      <c r="G18" s="71" t="s">
        <v>69</v>
      </c>
      <c r="H18" s="67">
        <v>15</v>
      </c>
      <c r="I18" s="67"/>
      <c r="J18" s="67">
        <f t="shared" si="12"/>
        <v>15.7</v>
      </c>
      <c r="K18" s="67">
        <v>40</v>
      </c>
      <c r="L18" s="67">
        <v>15</v>
      </c>
      <c r="M18" s="67">
        <v>410</v>
      </c>
      <c r="N18" s="67">
        <v>280</v>
      </c>
      <c r="O18" s="67">
        <v>290</v>
      </c>
      <c r="P18" s="72">
        <f t="shared" si="13"/>
        <v>46.5</v>
      </c>
      <c r="Q18" s="73"/>
      <c r="R18" s="74">
        <f t="shared" si="14"/>
        <v>46.5</v>
      </c>
      <c r="S18" s="75">
        <v>5</v>
      </c>
      <c r="T18" s="76">
        <f t="shared" si="15"/>
        <v>232.5</v>
      </c>
      <c r="U18" s="77">
        <f t="shared" si="16"/>
        <v>232.5</v>
      </c>
      <c r="V18" s="77">
        <f t="shared" si="17"/>
        <v>75</v>
      </c>
      <c r="W18" s="77">
        <f t="shared" si="18"/>
        <v>0.125</v>
      </c>
      <c r="X18" s="77">
        <f t="shared" si="19"/>
        <v>78.5</v>
      </c>
      <c r="Y18" s="78">
        <f t="shared" si="20"/>
        <v>0.16646</v>
      </c>
      <c r="Z18" s="77">
        <f t="shared" si="21"/>
        <v>3.1</v>
      </c>
      <c r="AA18" s="77">
        <f t="shared" si="22"/>
        <v>3.6</v>
      </c>
    </row>
    <row r="19" spans="1:27" s="28" customFormat="1" ht="15" customHeight="1">
      <c r="A19" s="67"/>
      <c r="B19" s="67" t="s">
        <v>25</v>
      </c>
      <c r="C19" s="68" t="s">
        <v>28</v>
      </c>
      <c r="D19" s="68" t="s">
        <v>28</v>
      </c>
      <c r="E19" s="69"/>
      <c r="F19" s="70" t="s">
        <v>186</v>
      </c>
      <c r="G19" s="71" t="s">
        <v>70</v>
      </c>
      <c r="H19" s="67">
        <v>15</v>
      </c>
      <c r="I19" s="67"/>
      <c r="J19" s="67">
        <f t="shared" si="12"/>
        <v>15.7</v>
      </c>
      <c r="K19" s="67">
        <v>40</v>
      </c>
      <c r="L19" s="67">
        <v>15</v>
      </c>
      <c r="M19" s="67">
        <v>410</v>
      </c>
      <c r="N19" s="67">
        <v>280</v>
      </c>
      <c r="O19" s="67">
        <v>290</v>
      </c>
      <c r="P19" s="72">
        <f t="shared" si="13"/>
        <v>46.5</v>
      </c>
      <c r="Q19" s="73"/>
      <c r="R19" s="74">
        <f t="shared" si="14"/>
        <v>46.5</v>
      </c>
      <c r="S19" s="75">
        <v>5</v>
      </c>
      <c r="T19" s="76">
        <f t="shared" si="15"/>
        <v>232.5</v>
      </c>
      <c r="U19" s="77">
        <f t="shared" si="16"/>
        <v>232.5</v>
      </c>
      <c r="V19" s="77">
        <f t="shared" si="17"/>
        <v>75</v>
      </c>
      <c r="W19" s="77">
        <f t="shared" si="18"/>
        <v>0.125</v>
      </c>
      <c r="X19" s="77">
        <f t="shared" si="19"/>
        <v>78.5</v>
      </c>
      <c r="Y19" s="78">
        <f t="shared" si="20"/>
        <v>0.16646</v>
      </c>
      <c r="Z19" s="77">
        <f t="shared" si="21"/>
        <v>3.1</v>
      </c>
      <c r="AA19" s="77">
        <f t="shared" si="22"/>
        <v>3.6</v>
      </c>
    </row>
    <row r="20" spans="1:27" s="28" customFormat="1" ht="15" customHeight="1">
      <c r="A20" s="67"/>
      <c r="B20" s="67" t="s">
        <v>25</v>
      </c>
      <c r="C20" s="68" t="s">
        <v>28</v>
      </c>
      <c r="D20" s="68" t="s">
        <v>28</v>
      </c>
      <c r="E20" s="69"/>
      <c r="F20" s="70" t="s">
        <v>186</v>
      </c>
      <c r="G20" s="71" t="s">
        <v>71</v>
      </c>
      <c r="H20" s="67">
        <v>15</v>
      </c>
      <c r="I20" s="67"/>
      <c r="J20" s="67">
        <f t="shared" si="12"/>
        <v>15.7</v>
      </c>
      <c r="K20" s="67">
        <v>40</v>
      </c>
      <c r="L20" s="67">
        <v>15</v>
      </c>
      <c r="M20" s="67">
        <v>410</v>
      </c>
      <c r="N20" s="67">
        <v>280</v>
      </c>
      <c r="O20" s="67">
        <v>290</v>
      </c>
      <c r="P20" s="72">
        <f t="shared" si="13"/>
        <v>46.5</v>
      </c>
      <c r="Q20" s="73"/>
      <c r="R20" s="74">
        <f t="shared" si="14"/>
        <v>46.5</v>
      </c>
      <c r="S20" s="75">
        <v>5</v>
      </c>
      <c r="T20" s="76">
        <f t="shared" si="15"/>
        <v>232.5</v>
      </c>
      <c r="U20" s="77">
        <f t="shared" si="16"/>
        <v>232.5</v>
      </c>
      <c r="V20" s="77">
        <f t="shared" si="17"/>
        <v>75</v>
      </c>
      <c r="W20" s="77">
        <f t="shared" si="18"/>
        <v>0.125</v>
      </c>
      <c r="X20" s="77">
        <f t="shared" si="19"/>
        <v>78.5</v>
      </c>
      <c r="Y20" s="78">
        <f t="shared" si="20"/>
        <v>0.16646</v>
      </c>
      <c r="Z20" s="77">
        <f t="shared" si="21"/>
        <v>3.1</v>
      </c>
      <c r="AA20" s="77">
        <f t="shared" si="22"/>
        <v>3.6</v>
      </c>
    </row>
    <row r="21" spans="1:27" s="28" customFormat="1" ht="15" customHeight="1">
      <c r="A21" s="67"/>
      <c r="B21" s="67" t="s">
        <v>25</v>
      </c>
      <c r="C21" s="68" t="s">
        <v>28</v>
      </c>
      <c r="D21" s="68" t="s">
        <v>28</v>
      </c>
      <c r="E21" s="69"/>
      <c r="F21" s="70" t="s">
        <v>186</v>
      </c>
      <c r="G21" s="71" t="s">
        <v>72</v>
      </c>
      <c r="H21" s="67">
        <v>15</v>
      </c>
      <c r="I21" s="67"/>
      <c r="J21" s="67">
        <f t="shared" si="12"/>
        <v>15.7</v>
      </c>
      <c r="K21" s="67">
        <v>40</v>
      </c>
      <c r="L21" s="67">
        <v>15</v>
      </c>
      <c r="M21" s="67">
        <v>410</v>
      </c>
      <c r="N21" s="67">
        <v>280</v>
      </c>
      <c r="O21" s="67">
        <v>290</v>
      </c>
      <c r="P21" s="72">
        <f t="shared" si="13"/>
        <v>46.5</v>
      </c>
      <c r="Q21" s="73"/>
      <c r="R21" s="74">
        <f t="shared" si="14"/>
        <v>46.5</v>
      </c>
      <c r="S21" s="75">
        <v>5</v>
      </c>
      <c r="T21" s="76">
        <f t="shared" si="15"/>
        <v>232.5</v>
      </c>
      <c r="U21" s="77">
        <f t="shared" si="16"/>
        <v>232.5</v>
      </c>
      <c r="V21" s="77">
        <f t="shared" si="17"/>
        <v>75</v>
      </c>
      <c r="W21" s="77">
        <f t="shared" si="18"/>
        <v>0.125</v>
      </c>
      <c r="X21" s="77">
        <f t="shared" si="19"/>
        <v>78.5</v>
      </c>
      <c r="Y21" s="78">
        <f t="shared" si="20"/>
        <v>0.16646</v>
      </c>
      <c r="Z21" s="77">
        <f t="shared" si="21"/>
        <v>3.1</v>
      </c>
      <c r="AA21" s="77">
        <f t="shared" si="22"/>
        <v>3.6</v>
      </c>
    </row>
    <row r="22" spans="1:27" s="28" customFormat="1" ht="15" customHeight="1">
      <c r="A22" s="67"/>
      <c r="B22" s="67" t="s">
        <v>25</v>
      </c>
      <c r="C22" s="68" t="s">
        <v>28</v>
      </c>
      <c r="D22" s="68" t="s">
        <v>28</v>
      </c>
      <c r="E22" s="69"/>
      <c r="F22" s="70" t="s">
        <v>186</v>
      </c>
      <c r="G22" s="71" t="s">
        <v>73</v>
      </c>
      <c r="H22" s="67">
        <v>15</v>
      </c>
      <c r="I22" s="67"/>
      <c r="J22" s="67">
        <f t="shared" si="12"/>
        <v>15.7</v>
      </c>
      <c r="K22" s="67">
        <v>40</v>
      </c>
      <c r="L22" s="67">
        <v>15</v>
      </c>
      <c r="M22" s="67">
        <v>410</v>
      </c>
      <c r="N22" s="67">
        <v>280</v>
      </c>
      <c r="O22" s="67">
        <v>290</v>
      </c>
      <c r="P22" s="72">
        <f t="shared" si="13"/>
        <v>46.5</v>
      </c>
      <c r="Q22" s="73"/>
      <c r="R22" s="74">
        <f t="shared" si="14"/>
        <v>46.5</v>
      </c>
      <c r="S22" s="75">
        <v>5</v>
      </c>
      <c r="T22" s="76">
        <f t="shared" si="15"/>
        <v>232.5</v>
      </c>
      <c r="U22" s="77">
        <f t="shared" si="16"/>
        <v>232.5</v>
      </c>
      <c r="V22" s="77">
        <f t="shared" si="17"/>
        <v>75</v>
      </c>
      <c r="W22" s="77">
        <f t="shared" si="18"/>
        <v>0.125</v>
      </c>
      <c r="X22" s="77">
        <f t="shared" si="19"/>
        <v>78.5</v>
      </c>
      <c r="Y22" s="78">
        <f t="shared" si="20"/>
        <v>0.16646</v>
      </c>
      <c r="Z22" s="77">
        <f t="shared" si="21"/>
        <v>3.1</v>
      </c>
      <c r="AA22" s="77">
        <f t="shared" si="22"/>
        <v>3.6</v>
      </c>
    </row>
    <row r="23" spans="1:27" ht="12.75">
      <c r="A23" s="181" t="s">
        <v>39</v>
      </c>
      <c r="B23" s="181"/>
      <c r="C23" s="181"/>
      <c r="D23" s="181"/>
      <c r="E23" s="181"/>
      <c r="F23" s="181"/>
      <c r="G23" s="181"/>
      <c r="H23" s="8"/>
      <c r="I23" s="8"/>
      <c r="J23" s="8"/>
      <c r="K23" s="8"/>
      <c r="L23" s="8"/>
      <c r="M23" s="8"/>
      <c r="N23" s="8"/>
      <c r="O23" s="8"/>
      <c r="P23" s="8"/>
      <c r="Q23" s="9"/>
      <c r="R23" s="36"/>
      <c r="S23" s="47">
        <f t="shared" ref="S23:AA23" si="23">SUM(S16:S22)</f>
        <v>35</v>
      </c>
      <c r="T23" s="42">
        <f t="shared" si="23"/>
        <v>1627.5</v>
      </c>
      <c r="U23" s="29">
        <f t="shared" si="23"/>
        <v>1627.5</v>
      </c>
      <c r="V23" s="29">
        <f t="shared" si="23"/>
        <v>525</v>
      </c>
      <c r="W23" s="29">
        <f t="shared" si="23"/>
        <v>0.875</v>
      </c>
      <c r="X23" s="29">
        <f t="shared" si="23"/>
        <v>549.5</v>
      </c>
      <c r="Y23" s="30">
        <f t="shared" si="23"/>
        <v>1.1652200000000001</v>
      </c>
      <c r="Z23" s="29">
        <f t="shared" si="23"/>
        <v>21.700000000000003</v>
      </c>
      <c r="AA23" s="29">
        <f t="shared" si="23"/>
        <v>25.200000000000003</v>
      </c>
    </row>
    <row r="24" spans="1:27" s="28" customFormat="1" ht="15">
      <c r="A24" s="21"/>
      <c r="B24" s="21" t="s">
        <v>41</v>
      </c>
      <c r="C24" s="10" t="s">
        <v>28</v>
      </c>
      <c r="D24" s="10" t="s">
        <v>28</v>
      </c>
      <c r="E24" s="22"/>
      <c r="F24" s="12" t="s">
        <v>186</v>
      </c>
      <c r="G24" s="13" t="s">
        <v>40</v>
      </c>
      <c r="H24" s="21">
        <v>1</v>
      </c>
      <c r="I24" s="21">
        <v>12</v>
      </c>
      <c r="J24" s="21">
        <f>I24+0.7</f>
        <v>12.7</v>
      </c>
      <c r="K24" s="21">
        <v>40</v>
      </c>
      <c r="L24" s="21">
        <f>I24*H24</f>
        <v>12</v>
      </c>
      <c r="M24" s="21">
        <v>410</v>
      </c>
      <c r="N24" s="21">
        <v>280</v>
      </c>
      <c r="O24" s="3">
        <v>290</v>
      </c>
      <c r="P24" s="24">
        <v>3.2</v>
      </c>
      <c r="Q24" s="25"/>
      <c r="R24" s="38">
        <f>(P24*I24)*(1-Q24)</f>
        <v>38.400000000000006</v>
      </c>
      <c r="S24" s="48">
        <v>5</v>
      </c>
      <c r="T24" s="43">
        <f>S24*R24</f>
        <v>192.00000000000003</v>
      </c>
      <c r="U24" s="26">
        <f t="shared" ref="U24:U30" si="24">S24*R24</f>
        <v>192.00000000000003</v>
      </c>
      <c r="V24" s="26">
        <f t="shared" ref="V24:V30" si="25">S24*L24</f>
        <v>60</v>
      </c>
      <c r="W24" s="26">
        <f t="shared" ref="W24:W30" si="26">S24/K24</f>
        <v>0.125</v>
      </c>
      <c r="X24" s="26">
        <f t="shared" ref="X24:X30" si="27">S24*J24</f>
        <v>63.5</v>
      </c>
      <c r="Y24" s="27">
        <f t="shared" ref="Y24:Y30" si="28">S24*((M24*N24*O24/1000000000))</f>
        <v>0.16646</v>
      </c>
      <c r="Z24" s="17">
        <f>P24/H24</f>
        <v>3.2</v>
      </c>
      <c r="AA24" s="17">
        <f t="shared" ref="AA24:AA30" si="29">Z24+0.5</f>
        <v>3.7</v>
      </c>
    </row>
    <row r="25" spans="1:27" s="28" customFormat="1" ht="15">
      <c r="A25" s="21"/>
      <c r="B25" s="21" t="s">
        <v>41</v>
      </c>
      <c r="C25" s="10" t="s">
        <v>28</v>
      </c>
      <c r="D25" s="10" t="s">
        <v>28</v>
      </c>
      <c r="E25" s="22"/>
      <c r="F25" s="12" t="s">
        <v>186</v>
      </c>
      <c r="G25" s="33" t="s">
        <v>74</v>
      </c>
      <c r="H25" s="21">
        <v>1</v>
      </c>
      <c r="I25" s="21">
        <v>12</v>
      </c>
      <c r="J25" s="21">
        <f t="shared" ref="J25:J30" si="30">I25+0.7</f>
        <v>12.7</v>
      </c>
      <c r="K25" s="21">
        <v>40</v>
      </c>
      <c r="L25" s="21">
        <f t="shared" ref="L25:L30" si="31">I25*H25</f>
        <v>12</v>
      </c>
      <c r="M25" s="21">
        <v>410</v>
      </c>
      <c r="N25" s="21">
        <v>280</v>
      </c>
      <c r="O25" s="3">
        <v>290</v>
      </c>
      <c r="P25" s="24">
        <v>3.2</v>
      </c>
      <c r="Q25" s="25"/>
      <c r="R25" s="38">
        <f t="shared" ref="R25:R30" si="32">(P25*I25)*(1-Q25)</f>
        <v>38.400000000000006</v>
      </c>
      <c r="S25" s="48">
        <v>5</v>
      </c>
      <c r="T25" s="43">
        <f t="shared" ref="T25:T30" si="33">S25*R25</f>
        <v>192.00000000000003</v>
      </c>
      <c r="U25" s="26">
        <f t="shared" si="24"/>
        <v>192.00000000000003</v>
      </c>
      <c r="V25" s="26">
        <f t="shared" si="25"/>
        <v>60</v>
      </c>
      <c r="W25" s="26">
        <f t="shared" si="26"/>
        <v>0.125</v>
      </c>
      <c r="X25" s="26">
        <f t="shared" si="27"/>
        <v>63.5</v>
      </c>
      <c r="Y25" s="27">
        <f t="shared" si="28"/>
        <v>0.16646</v>
      </c>
      <c r="Z25" s="17">
        <f t="shared" ref="Z25:Z30" si="34">P25/H25</f>
        <v>3.2</v>
      </c>
      <c r="AA25" s="17">
        <f t="shared" si="29"/>
        <v>3.7</v>
      </c>
    </row>
    <row r="26" spans="1:27" s="28" customFormat="1" ht="15">
      <c r="A26" s="21"/>
      <c r="B26" s="21" t="s">
        <v>41</v>
      </c>
      <c r="C26" s="10" t="s">
        <v>28</v>
      </c>
      <c r="D26" s="10" t="s">
        <v>28</v>
      </c>
      <c r="E26" s="22"/>
      <c r="F26" s="12" t="s">
        <v>186</v>
      </c>
      <c r="G26" s="33" t="s">
        <v>75</v>
      </c>
      <c r="H26" s="21">
        <v>1</v>
      </c>
      <c r="I26" s="21">
        <v>12</v>
      </c>
      <c r="J26" s="21">
        <f t="shared" si="30"/>
        <v>12.7</v>
      </c>
      <c r="K26" s="21">
        <v>40</v>
      </c>
      <c r="L26" s="21">
        <f t="shared" si="31"/>
        <v>12</v>
      </c>
      <c r="M26" s="21">
        <v>410</v>
      </c>
      <c r="N26" s="21">
        <v>280</v>
      </c>
      <c r="O26" s="3">
        <v>290</v>
      </c>
      <c r="P26" s="24">
        <v>3.2</v>
      </c>
      <c r="Q26" s="25"/>
      <c r="R26" s="38">
        <f t="shared" si="32"/>
        <v>38.400000000000006</v>
      </c>
      <c r="S26" s="48">
        <v>5</v>
      </c>
      <c r="T26" s="43">
        <f t="shared" si="33"/>
        <v>192.00000000000003</v>
      </c>
      <c r="U26" s="26">
        <f t="shared" si="24"/>
        <v>192.00000000000003</v>
      </c>
      <c r="V26" s="26">
        <f t="shared" si="25"/>
        <v>60</v>
      </c>
      <c r="W26" s="26">
        <f t="shared" si="26"/>
        <v>0.125</v>
      </c>
      <c r="X26" s="26">
        <f t="shared" si="27"/>
        <v>63.5</v>
      </c>
      <c r="Y26" s="27">
        <f t="shared" si="28"/>
        <v>0.16646</v>
      </c>
      <c r="Z26" s="17">
        <f t="shared" si="34"/>
        <v>3.2</v>
      </c>
      <c r="AA26" s="17">
        <f t="shared" si="29"/>
        <v>3.7</v>
      </c>
    </row>
    <row r="27" spans="1:27" s="28" customFormat="1" ht="15">
      <c r="A27" s="21"/>
      <c r="B27" s="21" t="s">
        <v>41</v>
      </c>
      <c r="C27" s="10" t="s">
        <v>28</v>
      </c>
      <c r="D27" s="10" t="s">
        <v>28</v>
      </c>
      <c r="E27" s="22"/>
      <c r="F27" s="12" t="s">
        <v>186</v>
      </c>
      <c r="G27" s="33" t="s">
        <v>76</v>
      </c>
      <c r="H27" s="21">
        <v>1</v>
      </c>
      <c r="I27" s="21">
        <v>12</v>
      </c>
      <c r="J27" s="21">
        <f t="shared" si="30"/>
        <v>12.7</v>
      </c>
      <c r="K27" s="21">
        <v>40</v>
      </c>
      <c r="L27" s="21">
        <f t="shared" si="31"/>
        <v>12</v>
      </c>
      <c r="M27" s="21">
        <v>410</v>
      </c>
      <c r="N27" s="21">
        <v>280</v>
      </c>
      <c r="O27" s="3">
        <v>290</v>
      </c>
      <c r="P27" s="24">
        <v>3.2</v>
      </c>
      <c r="Q27" s="25"/>
      <c r="R27" s="38">
        <f t="shared" si="32"/>
        <v>38.400000000000006</v>
      </c>
      <c r="S27" s="48">
        <v>5</v>
      </c>
      <c r="T27" s="43">
        <f t="shared" si="33"/>
        <v>192.00000000000003</v>
      </c>
      <c r="U27" s="26">
        <f t="shared" si="24"/>
        <v>192.00000000000003</v>
      </c>
      <c r="V27" s="26">
        <f t="shared" si="25"/>
        <v>60</v>
      </c>
      <c r="W27" s="26">
        <f t="shared" si="26"/>
        <v>0.125</v>
      </c>
      <c r="X27" s="26">
        <f t="shared" si="27"/>
        <v>63.5</v>
      </c>
      <c r="Y27" s="27">
        <f t="shared" si="28"/>
        <v>0.16646</v>
      </c>
      <c r="Z27" s="17">
        <f t="shared" si="34"/>
        <v>3.2</v>
      </c>
      <c r="AA27" s="17">
        <f t="shared" si="29"/>
        <v>3.7</v>
      </c>
    </row>
    <row r="28" spans="1:27" s="28" customFormat="1" ht="15">
      <c r="A28" s="21"/>
      <c r="B28" s="21" t="s">
        <v>41</v>
      </c>
      <c r="C28" s="10" t="s">
        <v>28</v>
      </c>
      <c r="D28" s="10" t="s">
        <v>28</v>
      </c>
      <c r="E28" s="22"/>
      <c r="F28" s="12" t="s">
        <v>186</v>
      </c>
      <c r="G28" s="33" t="s">
        <v>77</v>
      </c>
      <c r="H28" s="21">
        <v>1</v>
      </c>
      <c r="I28" s="21">
        <v>12</v>
      </c>
      <c r="J28" s="21">
        <f t="shared" si="30"/>
        <v>12.7</v>
      </c>
      <c r="K28" s="21">
        <v>40</v>
      </c>
      <c r="L28" s="21">
        <f t="shared" si="31"/>
        <v>12</v>
      </c>
      <c r="M28" s="21">
        <v>410</v>
      </c>
      <c r="N28" s="21">
        <v>280</v>
      </c>
      <c r="O28" s="3">
        <v>290</v>
      </c>
      <c r="P28" s="24">
        <v>3.2</v>
      </c>
      <c r="Q28" s="25"/>
      <c r="R28" s="38">
        <f t="shared" si="32"/>
        <v>38.400000000000006</v>
      </c>
      <c r="S28" s="48">
        <v>5</v>
      </c>
      <c r="T28" s="43">
        <f t="shared" si="33"/>
        <v>192.00000000000003</v>
      </c>
      <c r="U28" s="26">
        <f t="shared" si="24"/>
        <v>192.00000000000003</v>
      </c>
      <c r="V28" s="26">
        <f t="shared" si="25"/>
        <v>60</v>
      </c>
      <c r="W28" s="26">
        <f t="shared" si="26"/>
        <v>0.125</v>
      </c>
      <c r="X28" s="26">
        <f t="shared" si="27"/>
        <v>63.5</v>
      </c>
      <c r="Y28" s="27">
        <f t="shared" si="28"/>
        <v>0.16646</v>
      </c>
      <c r="Z28" s="17">
        <f t="shared" si="34"/>
        <v>3.2</v>
      </c>
      <c r="AA28" s="17">
        <f t="shared" si="29"/>
        <v>3.7</v>
      </c>
    </row>
    <row r="29" spans="1:27" s="28" customFormat="1" ht="15">
      <c r="A29" s="21"/>
      <c r="B29" s="21" t="s">
        <v>41</v>
      </c>
      <c r="C29" s="10" t="s">
        <v>28</v>
      </c>
      <c r="D29" s="10" t="s">
        <v>28</v>
      </c>
      <c r="E29" s="22"/>
      <c r="F29" s="12" t="s">
        <v>186</v>
      </c>
      <c r="G29" s="33" t="s">
        <v>78</v>
      </c>
      <c r="H29" s="21">
        <v>1</v>
      </c>
      <c r="I29" s="21">
        <v>12</v>
      </c>
      <c r="J29" s="21">
        <f t="shared" si="30"/>
        <v>12.7</v>
      </c>
      <c r="K29" s="21">
        <v>40</v>
      </c>
      <c r="L29" s="21">
        <f t="shared" si="31"/>
        <v>12</v>
      </c>
      <c r="M29" s="21">
        <v>410</v>
      </c>
      <c r="N29" s="21">
        <v>280</v>
      </c>
      <c r="O29" s="3">
        <v>290</v>
      </c>
      <c r="P29" s="24">
        <v>3.2</v>
      </c>
      <c r="Q29" s="25"/>
      <c r="R29" s="38">
        <f t="shared" si="32"/>
        <v>38.400000000000006</v>
      </c>
      <c r="S29" s="48">
        <v>5</v>
      </c>
      <c r="T29" s="43">
        <f t="shared" si="33"/>
        <v>192.00000000000003</v>
      </c>
      <c r="U29" s="26">
        <f t="shared" si="24"/>
        <v>192.00000000000003</v>
      </c>
      <c r="V29" s="26">
        <f t="shared" si="25"/>
        <v>60</v>
      </c>
      <c r="W29" s="26">
        <f t="shared" si="26"/>
        <v>0.125</v>
      </c>
      <c r="X29" s="26">
        <f t="shared" si="27"/>
        <v>63.5</v>
      </c>
      <c r="Y29" s="27">
        <f t="shared" si="28"/>
        <v>0.16646</v>
      </c>
      <c r="Z29" s="17">
        <f t="shared" si="34"/>
        <v>3.2</v>
      </c>
      <c r="AA29" s="17">
        <f t="shared" si="29"/>
        <v>3.7</v>
      </c>
    </row>
    <row r="30" spans="1:27" s="28" customFormat="1" ht="15">
      <c r="A30" s="21"/>
      <c r="B30" s="21" t="s">
        <v>41</v>
      </c>
      <c r="C30" s="10" t="s">
        <v>28</v>
      </c>
      <c r="D30" s="10" t="s">
        <v>28</v>
      </c>
      <c r="E30" s="22"/>
      <c r="F30" s="12" t="s">
        <v>186</v>
      </c>
      <c r="G30" s="33" t="s">
        <v>79</v>
      </c>
      <c r="H30" s="21">
        <v>1</v>
      </c>
      <c r="I30" s="21">
        <v>12</v>
      </c>
      <c r="J30" s="21">
        <f t="shared" si="30"/>
        <v>12.7</v>
      </c>
      <c r="K30" s="21">
        <v>40</v>
      </c>
      <c r="L30" s="21">
        <f t="shared" si="31"/>
        <v>12</v>
      </c>
      <c r="M30" s="21">
        <v>410</v>
      </c>
      <c r="N30" s="21">
        <v>280</v>
      </c>
      <c r="O30" s="3">
        <v>290</v>
      </c>
      <c r="P30" s="24">
        <v>3.2</v>
      </c>
      <c r="Q30" s="25"/>
      <c r="R30" s="38">
        <f t="shared" si="32"/>
        <v>38.400000000000006</v>
      </c>
      <c r="S30" s="48">
        <v>5</v>
      </c>
      <c r="T30" s="43">
        <f t="shared" si="33"/>
        <v>192.00000000000003</v>
      </c>
      <c r="U30" s="26">
        <f t="shared" si="24"/>
        <v>192.00000000000003</v>
      </c>
      <c r="V30" s="26">
        <f t="shared" si="25"/>
        <v>60</v>
      </c>
      <c r="W30" s="26">
        <f t="shared" si="26"/>
        <v>0.125</v>
      </c>
      <c r="X30" s="26">
        <f t="shared" si="27"/>
        <v>63.5</v>
      </c>
      <c r="Y30" s="27">
        <f t="shared" si="28"/>
        <v>0.16646</v>
      </c>
      <c r="Z30" s="17">
        <f t="shared" si="34"/>
        <v>3.2</v>
      </c>
      <c r="AA30" s="17">
        <f t="shared" si="29"/>
        <v>3.7</v>
      </c>
    </row>
    <row r="31" spans="1:27" ht="12.75">
      <c r="A31" s="181" t="s">
        <v>44</v>
      </c>
      <c r="B31" s="181"/>
      <c r="C31" s="181"/>
      <c r="D31" s="181"/>
      <c r="E31" s="181"/>
      <c r="F31" s="181"/>
      <c r="G31" s="181"/>
      <c r="H31" s="8"/>
      <c r="I31" s="8"/>
      <c r="J31" s="8"/>
      <c r="K31" s="8"/>
      <c r="L31" s="8"/>
      <c r="M31" s="8"/>
      <c r="N31" s="8"/>
      <c r="O31" s="8"/>
      <c r="P31" s="8"/>
      <c r="Q31" s="9"/>
      <c r="R31" s="36"/>
      <c r="S31" s="47">
        <f t="shared" ref="S31:AA31" si="35">SUM(S24:S30)</f>
        <v>35</v>
      </c>
      <c r="T31" s="42">
        <f t="shared" si="35"/>
        <v>1344.0000000000002</v>
      </c>
      <c r="U31" s="29">
        <f t="shared" si="35"/>
        <v>1344.0000000000002</v>
      </c>
      <c r="V31" s="29">
        <f t="shared" si="35"/>
        <v>420</v>
      </c>
      <c r="W31" s="29">
        <f t="shared" si="35"/>
        <v>0.875</v>
      </c>
      <c r="X31" s="29">
        <f t="shared" si="35"/>
        <v>444.5</v>
      </c>
      <c r="Y31" s="30">
        <f t="shared" si="35"/>
        <v>1.1652200000000001</v>
      </c>
      <c r="Z31" s="29">
        <f t="shared" si="35"/>
        <v>22.4</v>
      </c>
      <c r="AA31" s="29">
        <f t="shared" si="35"/>
        <v>25.9</v>
      </c>
    </row>
    <row r="32" spans="1:27" s="28" customFormat="1" ht="15">
      <c r="A32" s="67"/>
      <c r="B32" s="67" t="s">
        <v>41</v>
      </c>
      <c r="C32" s="68" t="s">
        <v>28</v>
      </c>
      <c r="D32" s="68" t="s">
        <v>28</v>
      </c>
      <c r="E32" s="69"/>
      <c r="F32" s="70" t="s">
        <v>186</v>
      </c>
      <c r="G32" s="71" t="s">
        <v>45</v>
      </c>
      <c r="H32" s="67">
        <v>0.5</v>
      </c>
      <c r="I32" s="67">
        <v>20</v>
      </c>
      <c r="J32" s="67">
        <f>H32*I32+0.7</f>
        <v>10.7</v>
      </c>
      <c r="K32" s="67">
        <v>40</v>
      </c>
      <c r="L32" s="67">
        <f>I32*H32</f>
        <v>10</v>
      </c>
      <c r="M32" s="67">
        <v>410</v>
      </c>
      <c r="N32" s="67">
        <v>280</v>
      </c>
      <c r="O32" s="67">
        <v>290</v>
      </c>
      <c r="P32" s="72">
        <v>1.65</v>
      </c>
      <c r="Q32" s="73"/>
      <c r="R32" s="74">
        <f>(P32*I32)*(1-Q32)</f>
        <v>33</v>
      </c>
      <c r="S32" s="75">
        <v>5</v>
      </c>
      <c r="T32" s="76">
        <f>S32*R32</f>
        <v>165</v>
      </c>
      <c r="U32" s="77">
        <f t="shared" ref="U32:U38" si="36">S32*R32</f>
        <v>165</v>
      </c>
      <c r="V32" s="77">
        <f>S32*L32</f>
        <v>50</v>
      </c>
      <c r="W32" s="77">
        <f t="shared" ref="W32:W38" si="37">S32/K32</f>
        <v>0.125</v>
      </c>
      <c r="X32" s="77">
        <f t="shared" ref="X32:X38" si="38">S32*J32</f>
        <v>53.5</v>
      </c>
      <c r="Y32" s="78">
        <f t="shared" ref="Y32:Y38" si="39">S32*((M32*N32*O32/1000000000))</f>
        <v>0.16646</v>
      </c>
      <c r="Z32" s="77">
        <f>P32/H32</f>
        <v>3.3</v>
      </c>
      <c r="AA32" s="77">
        <f t="shared" ref="AA32:AA38" si="40">Z32+0.5</f>
        <v>3.8</v>
      </c>
    </row>
    <row r="33" spans="1:27" s="28" customFormat="1" ht="15">
      <c r="A33" s="67"/>
      <c r="B33" s="67" t="s">
        <v>41</v>
      </c>
      <c r="C33" s="68" t="s">
        <v>28</v>
      </c>
      <c r="D33" s="68" t="s">
        <v>28</v>
      </c>
      <c r="E33" s="69"/>
      <c r="F33" s="70" t="s">
        <v>186</v>
      </c>
      <c r="G33" s="71" t="s">
        <v>80</v>
      </c>
      <c r="H33" s="67">
        <v>0.5</v>
      </c>
      <c r="I33" s="67">
        <v>20</v>
      </c>
      <c r="J33" s="67">
        <f t="shared" ref="J33:J38" si="41">H33*I33+0.7</f>
        <v>10.7</v>
      </c>
      <c r="K33" s="67">
        <v>40</v>
      </c>
      <c r="L33" s="67">
        <f t="shared" ref="L33:L38" si="42">I33*H33</f>
        <v>10</v>
      </c>
      <c r="M33" s="67">
        <v>410</v>
      </c>
      <c r="N33" s="67">
        <v>280</v>
      </c>
      <c r="O33" s="67">
        <v>290</v>
      </c>
      <c r="P33" s="72">
        <v>1.65</v>
      </c>
      <c r="Q33" s="73"/>
      <c r="R33" s="74">
        <f t="shared" ref="R33:R38" si="43">(P33*I33)*(1-Q33)</f>
        <v>33</v>
      </c>
      <c r="S33" s="75">
        <v>5</v>
      </c>
      <c r="T33" s="76">
        <f t="shared" ref="T33:T38" si="44">S33*R33</f>
        <v>165</v>
      </c>
      <c r="U33" s="77">
        <f t="shared" si="36"/>
        <v>165</v>
      </c>
      <c r="V33" s="77">
        <f t="shared" ref="V33:V38" si="45">S33*L33</f>
        <v>50</v>
      </c>
      <c r="W33" s="77">
        <f t="shared" si="37"/>
        <v>0.125</v>
      </c>
      <c r="X33" s="77">
        <f t="shared" si="38"/>
        <v>53.5</v>
      </c>
      <c r="Y33" s="78">
        <f t="shared" si="39"/>
        <v>0.16646</v>
      </c>
      <c r="Z33" s="77">
        <f t="shared" ref="Z33:Z38" si="46">P33/H33</f>
        <v>3.3</v>
      </c>
      <c r="AA33" s="77">
        <f t="shared" si="40"/>
        <v>3.8</v>
      </c>
    </row>
    <row r="34" spans="1:27" s="28" customFormat="1" ht="15">
      <c r="A34" s="67"/>
      <c r="B34" s="67" t="s">
        <v>41</v>
      </c>
      <c r="C34" s="68" t="s">
        <v>28</v>
      </c>
      <c r="D34" s="68" t="s">
        <v>28</v>
      </c>
      <c r="E34" s="69"/>
      <c r="F34" s="70" t="s">
        <v>186</v>
      </c>
      <c r="G34" s="71" t="s">
        <v>81</v>
      </c>
      <c r="H34" s="67">
        <v>0.5</v>
      </c>
      <c r="I34" s="67">
        <v>20</v>
      </c>
      <c r="J34" s="67">
        <f t="shared" si="41"/>
        <v>10.7</v>
      </c>
      <c r="K34" s="67">
        <v>40</v>
      </c>
      <c r="L34" s="67">
        <f t="shared" si="42"/>
        <v>10</v>
      </c>
      <c r="M34" s="67">
        <v>410</v>
      </c>
      <c r="N34" s="67">
        <v>280</v>
      </c>
      <c r="O34" s="67">
        <v>290</v>
      </c>
      <c r="P34" s="72">
        <v>1.65</v>
      </c>
      <c r="Q34" s="73"/>
      <c r="R34" s="74">
        <f t="shared" si="43"/>
        <v>33</v>
      </c>
      <c r="S34" s="75">
        <v>5</v>
      </c>
      <c r="T34" s="76">
        <f t="shared" si="44"/>
        <v>165</v>
      </c>
      <c r="U34" s="77">
        <f t="shared" si="36"/>
        <v>165</v>
      </c>
      <c r="V34" s="77">
        <f t="shared" si="45"/>
        <v>50</v>
      </c>
      <c r="W34" s="77">
        <f t="shared" si="37"/>
        <v>0.125</v>
      </c>
      <c r="X34" s="77">
        <f t="shared" si="38"/>
        <v>53.5</v>
      </c>
      <c r="Y34" s="78">
        <f t="shared" si="39"/>
        <v>0.16646</v>
      </c>
      <c r="Z34" s="77">
        <f t="shared" si="46"/>
        <v>3.3</v>
      </c>
      <c r="AA34" s="77">
        <f t="shared" si="40"/>
        <v>3.8</v>
      </c>
    </row>
    <row r="35" spans="1:27" s="28" customFormat="1" ht="15">
      <c r="A35" s="67"/>
      <c r="B35" s="67" t="s">
        <v>41</v>
      </c>
      <c r="C35" s="68" t="s">
        <v>28</v>
      </c>
      <c r="D35" s="68" t="s">
        <v>28</v>
      </c>
      <c r="E35" s="69"/>
      <c r="F35" s="70" t="s">
        <v>186</v>
      </c>
      <c r="G35" s="71" t="s">
        <v>82</v>
      </c>
      <c r="H35" s="67">
        <v>0.5</v>
      </c>
      <c r="I35" s="67">
        <v>20</v>
      </c>
      <c r="J35" s="67">
        <f t="shared" si="41"/>
        <v>10.7</v>
      </c>
      <c r="K35" s="67">
        <v>40</v>
      </c>
      <c r="L35" s="67">
        <f t="shared" si="42"/>
        <v>10</v>
      </c>
      <c r="M35" s="67">
        <v>410</v>
      </c>
      <c r="N35" s="67">
        <v>280</v>
      </c>
      <c r="O35" s="67">
        <v>290</v>
      </c>
      <c r="P35" s="72">
        <v>1.65</v>
      </c>
      <c r="Q35" s="73"/>
      <c r="R35" s="74">
        <f t="shared" si="43"/>
        <v>33</v>
      </c>
      <c r="S35" s="75">
        <v>5</v>
      </c>
      <c r="T35" s="76">
        <f t="shared" si="44"/>
        <v>165</v>
      </c>
      <c r="U35" s="77">
        <f t="shared" si="36"/>
        <v>165</v>
      </c>
      <c r="V35" s="77">
        <f t="shared" si="45"/>
        <v>50</v>
      </c>
      <c r="W35" s="77">
        <f t="shared" si="37"/>
        <v>0.125</v>
      </c>
      <c r="X35" s="77">
        <f t="shared" si="38"/>
        <v>53.5</v>
      </c>
      <c r="Y35" s="78">
        <f t="shared" si="39"/>
        <v>0.16646</v>
      </c>
      <c r="Z35" s="77">
        <f t="shared" si="46"/>
        <v>3.3</v>
      </c>
      <c r="AA35" s="77">
        <f t="shared" si="40"/>
        <v>3.8</v>
      </c>
    </row>
    <row r="36" spans="1:27" s="28" customFormat="1" ht="15">
      <c r="A36" s="67"/>
      <c r="B36" s="67" t="s">
        <v>41</v>
      </c>
      <c r="C36" s="68" t="s">
        <v>28</v>
      </c>
      <c r="D36" s="68" t="s">
        <v>28</v>
      </c>
      <c r="E36" s="69"/>
      <c r="F36" s="70" t="s">
        <v>186</v>
      </c>
      <c r="G36" s="71" t="s">
        <v>83</v>
      </c>
      <c r="H36" s="67">
        <v>0.5</v>
      </c>
      <c r="I36" s="67">
        <v>20</v>
      </c>
      <c r="J36" s="67">
        <f t="shared" si="41"/>
        <v>10.7</v>
      </c>
      <c r="K36" s="67">
        <v>40</v>
      </c>
      <c r="L36" s="67">
        <f t="shared" si="42"/>
        <v>10</v>
      </c>
      <c r="M36" s="67">
        <v>410</v>
      </c>
      <c r="N36" s="67">
        <v>280</v>
      </c>
      <c r="O36" s="67">
        <v>290</v>
      </c>
      <c r="P36" s="72">
        <v>1.65</v>
      </c>
      <c r="Q36" s="73"/>
      <c r="R36" s="74">
        <f t="shared" si="43"/>
        <v>33</v>
      </c>
      <c r="S36" s="75">
        <v>5</v>
      </c>
      <c r="T36" s="76">
        <f t="shared" si="44"/>
        <v>165</v>
      </c>
      <c r="U36" s="77">
        <f t="shared" si="36"/>
        <v>165</v>
      </c>
      <c r="V36" s="77">
        <f t="shared" si="45"/>
        <v>50</v>
      </c>
      <c r="W36" s="77">
        <f t="shared" si="37"/>
        <v>0.125</v>
      </c>
      <c r="X36" s="77">
        <f t="shared" si="38"/>
        <v>53.5</v>
      </c>
      <c r="Y36" s="78">
        <f t="shared" si="39"/>
        <v>0.16646</v>
      </c>
      <c r="Z36" s="77">
        <f t="shared" si="46"/>
        <v>3.3</v>
      </c>
      <c r="AA36" s="77">
        <f t="shared" si="40"/>
        <v>3.8</v>
      </c>
    </row>
    <row r="37" spans="1:27" s="28" customFormat="1" ht="15">
      <c r="A37" s="67"/>
      <c r="B37" s="67" t="s">
        <v>41</v>
      </c>
      <c r="C37" s="68" t="s">
        <v>28</v>
      </c>
      <c r="D37" s="68" t="s">
        <v>28</v>
      </c>
      <c r="E37" s="69"/>
      <c r="F37" s="70" t="s">
        <v>186</v>
      </c>
      <c r="G37" s="71" t="s">
        <v>84</v>
      </c>
      <c r="H37" s="67">
        <v>0.5</v>
      </c>
      <c r="I37" s="67">
        <v>20</v>
      </c>
      <c r="J37" s="67">
        <f t="shared" si="41"/>
        <v>10.7</v>
      </c>
      <c r="K37" s="67">
        <v>40</v>
      </c>
      <c r="L37" s="67">
        <f t="shared" si="42"/>
        <v>10</v>
      </c>
      <c r="M37" s="67">
        <v>410</v>
      </c>
      <c r="N37" s="67">
        <v>280</v>
      </c>
      <c r="O37" s="67">
        <v>290</v>
      </c>
      <c r="P37" s="72">
        <v>1.65</v>
      </c>
      <c r="Q37" s="73"/>
      <c r="R37" s="74">
        <f t="shared" si="43"/>
        <v>33</v>
      </c>
      <c r="S37" s="75">
        <v>5</v>
      </c>
      <c r="T37" s="76">
        <f t="shared" si="44"/>
        <v>165</v>
      </c>
      <c r="U37" s="77">
        <f t="shared" si="36"/>
        <v>165</v>
      </c>
      <c r="V37" s="77">
        <f t="shared" si="45"/>
        <v>50</v>
      </c>
      <c r="W37" s="77">
        <f t="shared" si="37"/>
        <v>0.125</v>
      </c>
      <c r="X37" s="77">
        <f t="shared" si="38"/>
        <v>53.5</v>
      </c>
      <c r="Y37" s="78">
        <f t="shared" si="39"/>
        <v>0.16646</v>
      </c>
      <c r="Z37" s="77">
        <f t="shared" si="46"/>
        <v>3.3</v>
      </c>
      <c r="AA37" s="77">
        <f t="shared" si="40"/>
        <v>3.8</v>
      </c>
    </row>
    <row r="38" spans="1:27" s="28" customFormat="1" ht="15">
      <c r="A38" s="79"/>
      <c r="B38" s="79" t="s">
        <v>41</v>
      </c>
      <c r="C38" s="68" t="s">
        <v>28</v>
      </c>
      <c r="D38" s="80" t="s">
        <v>28</v>
      </c>
      <c r="E38" s="81"/>
      <c r="F38" s="70" t="s">
        <v>186</v>
      </c>
      <c r="G38" s="71" t="s">
        <v>85</v>
      </c>
      <c r="H38" s="79">
        <v>0.5</v>
      </c>
      <c r="I38" s="79">
        <v>20</v>
      </c>
      <c r="J38" s="67">
        <f t="shared" si="41"/>
        <v>10.7</v>
      </c>
      <c r="K38" s="79">
        <v>40</v>
      </c>
      <c r="L38" s="79">
        <f t="shared" si="42"/>
        <v>10</v>
      </c>
      <c r="M38" s="79">
        <v>410</v>
      </c>
      <c r="N38" s="79">
        <v>280</v>
      </c>
      <c r="O38" s="79">
        <v>290</v>
      </c>
      <c r="P38" s="72">
        <v>1.65</v>
      </c>
      <c r="Q38" s="82"/>
      <c r="R38" s="83">
        <f t="shared" si="43"/>
        <v>33</v>
      </c>
      <c r="S38" s="84">
        <v>5</v>
      </c>
      <c r="T38" s="85">
        <f t="shared" si="44"/>
        <v>165</v>
      </c>
      <c r="U38" s="86">
        <f t="shared" si="36"/>
        <v>165</v>
      </c>
      <c r="V38" s="86">
        <f t="shared" si="45"/>
        <v>50</v>
      </c>
      <c r="W38" s="86">
        <f t="shared" si="37"/>
        <v>0.125</v>
      </c>
      <c r="X38" s="86">
        <f t="shared" si="38"/>
        <v>53.5</v>
      </c>
      <c r="Y38" s="87">
        <f t="shared" si="39"/>
        <v>0.16646</v>
      </c>
      <c r="Z38" s="86">
        <f t="shared" si="46"/>
        <v>3.3</v>
      </c>
      <c r="AA38" s="77">
        <f t="shared" si="40"/>
        <v>3.8</v>
      </c>
    </row>
    <row r="39" spans="1:27" s="28" customFormat="1" ht="8.25" customHeight="1">
      <c r="A39" s="57"/>
      <c r="B39" s="57"/>
      <c r="C39" s="57"/>
      <c r="D39" s="58"/>
      <c r="E39" s="59"/>
      <c r="F39" s="60"/>
      <c r="G39" s="61"/>
      <c r="H39" s="57"/>
      <c r="I39" s="57"/>
      <c r="J39" s="57"/>
      <c r="K39" s="57"/>
      <c r="L39" s="57"/>
      <c r="M39" s="57"/>
      <c r="N39" s="57"/>
      <c r="O39" s="57"/>
      <c r="P39" s="62"/>
      <c r="Q39" s="63"/>
      <c r="R39" s="64"/>
      <c r="S39" s="57"/>
      <c r="T39" s="65"/>
      <c r="U39" s="65"/>
      <c r="V39" s="65"/>
      <c r="W39" s="65"/>
      <c r="X39" s="65"/>
      <c r="Y39" s="66"/>
      <c r="Z39" s="65"/>
      <c r="AA39" s="65"/>
    </row>
    <row r="40" spans="1:27" ht="13.5" thickBot="1">
      <c r="A40" s="182" t="s">
        <v>49</v>
      </c>
      <c r="B40" s="182"/>
      <c r="C40" s="182"/>
      <c r="D40" s="182"/>
      <c r="E40" s="182"/>
      <c r="F40" s="182"/>
      <c r="G40" s="182"/>
      <c r="H40" s="50"/>
      <c r="I40" s="50"/>
      <c r="J40" s="50"/>
      <c r="K40" s="50"/>
      <c r="L40" s="50"/>
      <c r="M40" s="50"/>
      <c r="N40" s="50"/>
      <c r="O40" s="50"/>
      <c r="P40" s="50"/>
      <c r="Q40" s="51"/>
      <c r="R40" s="52"/>
      <c r="S40" s="53">
        <f t="shared" ref="S40:AA40" si="47">SUM(S32:S38)</f>
        <v>35</v>
      </c>
      <c r="T40" s="54">
        <f t="shared" si="47"/>
        <v>1155</v>
      </c>
      <c r="U40" s="55">
        <f t="shared" si="47"/>
        <v>1155</v>
      </c>
      <c r="V40" s="55">
        <f t="shared" si="47"/>
        <v>350</v>
      </c>
      <c r="W40" s="55">
        <f t="shared" si="47"/>
        <v>0.875</v>
      </c>
      <c r="X40" s="55">
        <f t="shared" si="47"/>
        <v>374.5</v>
      </c>
      <c r="Y40" s="56">
        <f t="shared" si="47"/>
        <v>1.1652200000000001</v>
      </c>
      <c r="Z40" s="55">
        <f t="shared" si="47"/>
        <v>23.1</v>
      </c>
      <c r="AA40" s="55">
        <f t="shared" si="47"/>
        <v>26.6</v>
      </c>
    </row>
    <row r="41" spans="1:27" ht="15">
      <c r="A41" s="3"/>
      <c r="B41" s="3" t="s">
        <v>25</v>
      </c>
      <c r="C41" s="10" t="s">
        <v>28</v>
      </c>
      <c r="D41" s="10" t="s">
        <v>28</v>
      </c>
      <c r="E41" s="20"/>
      <c r="F41" s="12" t="s">
        <v>186</v>
      </c>
      <c r="G41" s="13" t="s">
        <v>54</v>
      </c>
      <c r="H41" s="14">
        <v>20</v>
      </c>
      <c r="I41" s="14"/>
      <c r="J41" s="3">
        <f>H41+0.1</f>
        <v>20.100000000000001</v>
      </c>
      <c r="K41" s="3">
        <v>20</v>
      </c>
      <c r="L41" s="3">
        <v>20</v>
      </c>
      <c r="M41" s="3">
        <v>1100</v>
      </c>
      <c r="N41" s="3">
        <v>550</v>
      </c>
      <c r="O41" s="3">
        <v>150</v>
      </c>
      <c r="P41" s="15">
        <f>3.7*20</f>
        <v>74</v>
      </c>
      <c r="Q41" s="16"/>
      <c r="R41" s="37">
        <f>P41*(1-Q41)</f>
        <v>74</v>
      </c>
      <c r="S41" s="46">
        <v>5</v>
      </c>
      <c r="T41" s="41">
        <f>S41*P41</f>
        <v>370</v>
      </c>
      <c r="U41" s="17">
        <f>S41*R41</f>
        <v>370</v>
      </c>
      <c r="V41" s="17">
        <f>S41*L41</f>
        <v>100</v>
      </c>
      <c r="W41" s="17">
        <f>S41/K41</f>
        <v>0.25</v>
      </c>
      <c r="X41" s="18">
        <f t="shared" ref="X41:X47" si="48">S41*J41</f>
        <v>100.5</v>
      </c>
      <c r="Y41" s="19">
        <f>S41*((M41*N41*O41/1000000000))</f>
        <v>0.45374999999999999</v>
      </c>
      <c r="Z41" s="17">
        <f>P41/H41</f>
        <v>3.7</v>
      </c>
      <c r="AA41" s="17">
        <f t="shared" ref="AA41:AA47" si="49">Z41+0.5</f>
        <v>4.2</v>
      </c>
    </row>
    <row r="42" spans="1:27" ht="15">
      <c r="A42" s="3"/>
      <c r="B42" s="3" t="s">
        <v>25</v>
      </c>
      <c r="C42" s="10" t="s">
        <v>28</v>
      </c>
      <c r="D42" s="10" t="s">
        <v>28</v>
      </c>
      <c r="E42" s="20"/>
      <c r="F42" s="12" t="s">
        <v>186</v>
      </c>
      <c r="G42" s="33" t="s">
        <v>55</v>
      </c>
      <c r="H42" s="14">
        <v>20</v>
      </c>
      <c r="I42" s="14"/>
      <c r="J42" s="3">
        <f t="shared" ref="J42:J47" si="50">H42+0.1</f>
        <v>20.100000000000001</v>
      </c>
      <c r="K42" s="3">
        <v>20</v>
      </c>
      <c r="L42" s="3">
        <v>20</v>
      </c>
      <c r="M42" s="3">
        <v>1100</v>
      </c>
      <c r="N42" s="3">
        <v>550</v>
      </c>
      <c r="O42" s="3">
        <v>150</v>
      </c>
      <c r="P42" s="15">
        <f t="shared" ref="P42:P47" si="51">3.7*20</f>
        <v>74</v>
      </c>
      <c r="Q42" s="16"/>
      <c r="R42" s="37">
        <f t="shared" ref="R42:R47" si="52">P42*(1-Q42)</f>
        <v>74</v>
      </c>
      <c r="S42" s="46">
        <v>5</v>
      </c>
      <c r="T42" s="41">
        <f t="shared" ref="T42:T47" si="53">S42*P42</f>
        <v>370</v>
      </c>
      <c r="U42" s="17">
        <f t="shared" ref="U42:U47" si="54">S42*R42</f>
        <v>370</v>
      </c>
      <c r="V42" s="17">
        <f t="shared" ref="V42:V47" si="55">S42*L42</f>
        <v>100</v>
      </c>
      <c r="W42" s="17">
        <f t="shared" ref="W42:W47" si="56">S42/K42</f>
        <v>0.25</v>
      </c>
      <c r="X42" s="18">
        <f t="shared" si="48"/>
        <v>100.5</v>
      </c>
      <c r="Y42" s="19">
        <f t="shared" ref="Y42:Y47" si="57">S42*((M42*N42*O42/1000000000))</f>
        <v>0.45374999999999999</v>
      </c>
      <c r="Z42" s="17">
        <f t="shared" ref="Z42:Z47" si="58">P42/H42</f>
        <v>3.7</v>
      </c>
      <c r="AA42" s="17">
        <f t="shared" si="49"/>
        <v>4.2</v>
      </c>
    </row>
    <row r="43" spans="1:27" ht="15">
      <c r="A43" s="3"/>
      <c r="B43" s="3" t="s">
        <v>25</v>
      </c>
      <c r="C43" s="10" t="s">
        <v>28</v>
      </c>
      <c r="D43" s="10" t="s">
        <v>28</v>
      </c>
      <c r="E43" s="20"/>
      <c r="F43" s="12" t="s">
        <v>186</v>
      </c>
      <c r="G43" s="33" t="s">
        <v>56</v>
      </c>
      <c r="H43" s="14">
        <v>20</v>
      </c>
      <c r="I43" s="14"/>
      <c r="J43" s="3">
        <f t="shared" si="50"/>
        <v>20.100000000000001</v>
      </c>
      <c r="K43" s="3">
        <v>20</v>
      </c>
      <c r="L43" s="3">
        <v>20</v>
      </c>
      <c r="M43" s="3">
        <v>1100</v>
      </c>
      <c r="N43" s="3">
        <v>550</v>
      </c>
      <c r="O43" s="3">
        <v>150</v>
      </c>
      <c r="P43" s="15">
        <f t="shared" si="51"/>
        <v>74</v>
      </c>
      <c r="Q43" s="16"/>
      <c r="R43" s="37">
        <f t="shared" si="52"/>
        <v>74</v>
      </c>
      <c r="S43" s="46">
        <v>5</v>
      </c>
      <c r="T43" s="41">
        <f t="shared" si="53"/>
        <v>370</v>
      </c>
      <c r="U43" s="17">
        <f t="shared" si="54"/>
        <v>370</v>
      </c>
      <c r="V43" s="17">
        <f t="shared" si="55"/>
        <v>100</v>
      </c>
      <c r="W43" s="17">
        <f t="shared" si="56"/>
        <v>0.25</v>
      </c>
      <c r="X43" s="18">
        <f t="shared" si="48"/>
        <v>100.5</v>
      </c>
      <c r="Y43" s="19">
        <f t="shared" si="57"/>
        <v>0.45374999999999999</v>
      </c>
      <c r="Z43" s="17">
        <f t="shared" si="58"/>
        <v>3.7</v>
      </c>
      <c r="AA43" s="17">
        <f t="shared" si="49"/>
        <v>4.2</v>
      </c>
    </row>
    <row r="44" spans="1:27" ht="15">
      <c r="A44" s="3"/>
      <c r="B44" s="3" t="s">
        <v>25</v>
      </c>
      <c r="C44" s="10" t="s">
        <v>28</v>
      </c>
      <c r="D44" s="10" t="s">
        <v>28</v>
      </c>
      <c r="E44" s="20"/>
      <c r="F44" s="12" t="s">
        <v>186</v>
      </c>
      <c r="G44" s="33" t="s">
        <v>57</v>
      </c>
      <c r="H44" s="14">
        <v>20</v>
      </c>
      <c r="I44" s="14"/>
      <c r="J44" s="3">
        <f t="shared" si="50"/>
        <v>20.100000000000001</v>
      </c>
      <c r="K44" s="3">
        <v>20</v>
      </c>
      <c r="L44" s="3">
        <v>20</v>
      </c>
      <c r="M44" s="3">
        <v>1100</v>
      </c>
      <c r="N44" s="3">
        <v>550</v>
      </c>
      <c r="O44" s="3">
        <v>150</v>
      </c>
      <c r="P44" s="15">
        <f t="shared" si="51"/>
        <v>74</v>
      </c>
      <c r="Q44" s="16"/>
      <c r="R44" s="37">
        <f t="shared" si="52"/>
        <v>74</v>
      </c>
      <c r="S44" s="46">
        <v>5</v>
      </c>
      <c r="T44" s="41">
        <f t="shared" si="53"/>
        <v>370</v>
      </c>
      <c r="U44" s="17">
        <f t="shared" si="54"/>
        <v>370</v>
      </c>
      <c r="V44" s="17">
        <f t="shared" si="55"/>
        <v>100</v>
      </c>
      <c r="W44" s="17">
        <f t="shared" si="56"/>
        <v>0.25</v>
      </c>
      <c r="X44" s="18">
        <f t="shared" si="48"/>
        <v>100.5</v>
      </c>
      <c r="Y44" s="19">
        <f t="shared" si="57"/>
        <v>0.45374999999999999</v>
      </c>
      <c r="Z44" s="17">
        <f t="shared" si="58"/>
        <v>3.7</v>
      </c>
      <c r="AA44" s="17">
        <f t="shared" si="49"/>
        <v>4.2</v>
      </c>
    </row>
    <row r="45" spans="1:27" ht="15">
      <c r="A45" s="3"/>
      <c r="B45" s="3" t="s">
        <v>25</v>
      </c>
      <c r="C45" s="10" t="s">
        <v>28</v>
      </c>
      <c r="D45" s="10" t="s">
        <v>28</v>
      </c>
      <c r="E45" s="20"/>
      <c r="F45" s="12" t="s">
        <v>186</v>
      </c>
      <c r="G45" s="33" t="s">
        <v>58</v>
      </c>
      <c r="H45" s="14">
        <v>20</v>
      </c>
      <c r="I45" s="14"/>
      <c r="J45" s="3">
        <f t="shared" si="50"/>
        <v>20.100000000000001</v>
      </c>
      <c r="K45" s="3">
        <v>20</v>
      </c>
      <c r="L45" s="3">
        <v>20</v>
      </c>
      <c r="M45" s="3">
        <v>1100</v>
      </c>
      <c r="N45" s="3">
        <v>550</v>
      </c>
      <c r="O45" s="3">
        <v>150</v>
      </c>
      <c r="P45" s="15">
        <f t="shared" si="51"/>
        <v>74</v>
      </c>
      <c r="Q45" s="16"/>
      <c r="R45" s="37">
        <f t="shared" si="52"/>
        <v>74</v>
      </c>
      <c r="S45" s="46">
        <v>5</v>
      </c>
      <c r="T45" s="41">
        <f t="shared" si="53"/>
        <v>370</v>
      </c>
      <c r="U45" s="17">
        <f t="shared" si="54"/>
        <v>370</v>
      </c>
      <c r="V45" s="17">
        <f t="shared" si="55"/>
        <v>100</v>
      </c>
      <c r="W45" s="17">
        <f t="shared" si="56"/>
        <v>0.25</v>
      </c>
      <c r="X45" s="18">
        <f t="shared" si="48"/>
        <v>100.5</v>
      </c>
      <c r="Y45" s="19">
        <f t="shared" si="57"/>
        <v>0.45374999999999999</v>
      </c>
      <c r="Z45" s="17">
        <f t="shared" si="58"/>
        <v>3.7</v>
      </c>
      <c r="AA45" s="17">
        <f t="shared" si="49"/>
        <v>4.2</v>
      </c>
    </row>
    <row r="46" spans="1:27" ht="15">
      <c r="A46" s="3"/>
      <c r="B46" s="3" t="s">
        <v>25</v>
      </c>
      <c r="C46" s="10" t="s">
        <v>28</v>
      </c>
      <c r="D46" s="10" t="s">
        <v>28</v>
      </c>
      <c r="E46" s="20"/>
      <c r="F46" s="12" t="s">
        <v>186</v>
      </c>
      <c r="G46" s="33" t="s">
        <v>59</v>
      </c>
      <c r="H46" s="14">
        <v>20</v>
      </c>
      <c r="I46" s="14"/>
      <c r="J46" s="3">
        <f t="shared" si="50"/>
        <v>20.100000000000001</v>
      </c>
      <c r="K46" s="3">
        <v>20</v>
      </c>
      <c r="L46" s="3">
        <v>20</v>
      </c>
      <c r="M46" s="3">
        <v>1100</v>
      </c>
      <c r="N46" s="3">
        <v>550</v>
      </c>
      <c r="O46" s="3">
        <v>150</v>
      </c>
      <c r="P46" s="15">
        <f t="shared" si="51"/>
        <v>74</v>
      </c>
      <c r="Q46" s="16"/>
      <c r="R46" s="37">
        <f t="shared" si="52"/>
        <v>74</v>
      </c>
      <c r="S46" s="46">
        <v>5</v>
      </c>
      <c r="T46" s="41">
        <f t="shared" si="53"/>
        <v>370</v>
      </c>
      <c r="U46" s="17">
        <f t="shared" si="54"/>
        <v>370</v>
      </c>
      <c r="V46" s="17">
        <f t="shared" si="55"/>
        <v>100</v>
      </c>
      <c r="W46" s="17">
        <f t="shared" si="56"/>
        <v>0.25</v>
      </c>
      <c r="X46" s="18">
        <f t="shared" si="48"/>
        <v>100.5</v>
      </c>
      <c r="Y46" s="19">
        <f t="shared" si="57"/>
        <v>0.45374999999999999</v>
      </c>
      <c r="Z46" s="17">
        <f t="shared" si="58"/>
        <v>3.7</v>
      </c>
      <c r="AA46" s="17">
        <f t="shared" si="49"/>
        <v>4.2</v>
      </c>
    </row>
    <row r="47" spans="1:27" ht="15">
      <c r="A47" s="3"/>
      <c r="B47" s="3" t="s">
        <v>25</v>
      </c>
      <c r="C47" s="10" t="s">
        <v>28</v>
      </c>
      <c r="D47" s="10" t="s">
        <v>28</v>
      </c>
      <c r="E47" s="20"/>
      <c r="F47" s="12" t="s">
        <v>186</v>
      </c>
      <c r="G47" s="33" t="s">
        <v>60</v>
      </c>
      <c r="H47" s="14">
        <v>20</v>
      </c>
      <c r="I47" s="14"/>
      <c r="J47" s="3">
        <f t="shared" si="50"/>
        <v>20.100000000000001</v>
      </c>
      <c r="K47" s="3">
        <v>20</v>
      </c>
      <c r="L47" s="3">
        <v>20</v>
      </c>
      <c r="M47" s="3">
        <v>1100</v>
      </c>
      <c r="N47" s="3">
        <v>550</v>
      </c>
      <c r="O47" s="3">
        <v>150</v>
      </c>
      <c r="P47" s="15">
        <f t="shared" si="51"/>
        <v>74</v>
      </c>
      <c r="Q47" s="16"/>
      <c r="R47" s="37">
        <f t="shared" si="52"/>
        <v>74</v>
      </c>
      <c r="S47" s="46">
        <v>5</v>
      </c>
      <c r="T47" s="41">
        <f t="shared" si="53"/>
        <v>370</v>
      </c>
      <c r="U47" s="17">
        <f t="shared" si="54"/>
        <v>370</v>
      </c>
      <c r="V47" s="17">
        <f t="shared" si="55"/>
        <v>100</v>
      </c>
      <c r="W47" s="17">
        <f t="shared" si="56"/>
        <v>0.25</v>
      </c>
      <c r="X47" s="18">
        <f t="shared" si="48"/>
        <v>100.5</v>
      </c>
      <c r="Y47" s="19">
        <f t="shared" si="57"/>
        <v>0.45374999999999999</v>
      </c>
      <c r="Z47" s="17">
        <f t="shared" si="58"/>
        <v>3.7</v>
      </c>
      <c r="AA47" s="17">
        <f t="shared" si="49"/>
        <v>4.2</v>
      </c>
    </row>
    <row r="48" spans="1:27" ht="12.75">
      <c r="A48" s="181" t="s">
        <v>50</v>
      </c>
      <c r="B48" s="181"/>
      <c r="C48" s="181"/>
      <c r="D48" s="181"/>
      <c r="E48" s="181"/>
      <c r="F48" s="181"/>
      <c r="G48" s="181"/>
      <c r="H48" s="8"/>
      <c r="I48" s="8"/>
      <c r="J48" s="8"/>
      <c r="K48" s="8"/>
      <c r="L48" s="8"/>
      <c r="M48" s="8"/>
      <c r="N48" s="8"/>
      <c r="O48" s="8"/>
      <c r="P48" s="8"/>
      <c r="Q48" s="9"/>
      <c r="R48" s="36"/>
      <c r="S48" s="47">
        <f t="shared" ref="S48:AA48" si="59">SUM(S41:S47)</f>
        <v>35</v>
      </c>
      <c r="T48" s="42">
        <f t="shared" si="59"/>
        <v>2590</v>
      </c>
      <c r="U48" s="29">
        <f t="shared" si="59"/>
        <v>2590</v>
      </c>
      <c r="V48" s="29">
        <f t="shared" si="59"/>
        <v>700</v>
      </c>
      <c r="W48" s="29">
        <f t="shared" si="59"/>
        <v>1.75</v>
      </c>
      <c r="X48" s="29">
        <f t="shared" si="59"/>
        <v>703.5</v>
      </c>
      <c r="Y48" s="30">
        <f t="shared" si="59"/>
        <v>3.1762499999999996</v>
      </c>
      <c r="Z48" s="29">
        <f t="shared" si="59"/>
        <v>25.9</v>
      </c>
      <c r="AA48" s="29">
        <f t="shared" si="59"/>
        <v>29.4</v>
      </c>
    </row>
    <row r="49" spans="1:27" s="28" customFormat="1" ht="15" customHeight="1">
      <c r="A49" s="67"/>
      <c r="B49" s="67" t="s">
        <v>25</v>
      </c>
      <c r="C49" s="68" t="s">
        <v>28</v>
      </c>
      <c r="D49" s="68" t="s">
        <v>28</v>
      </c>
      <c r="E49" s="69"/>
      <c r="F49" s="70" t="s">
        <v>186</v>
      </c>
      <c r="G49" s="71" t="s">
        <v>61</v>
      </c>
      <c r="H49" s="67">
        <v>15</v>
      </c>
      <c r="I49" s="67"/>
      <c r="J49" s="67">
        <f>H49+0.7</f>
        <v>15.7</v>
      </c>
      <c r="K49" s="67">
        <v>40</v>
      </c>
      <c r="L49" s="67">
        <v>15</v>
      </c>
      <c r="M49" s="67">
        <v>410</v>
      </c>
      <c r="N49" s="67">
        <v>280</v>
      </c>
      <c r="O49" s="67">
        <v>290</v>
      </c>
      <c r="P49" s="72">
        <f>3.8*15</f>
        <v>57</v>
      </c>
      <c r="Q49" s="73"/>
      <c r="R49" s="74">
        <f>P49*(1-Q49)</f>
        <v>57</v>
      </c>
      <c r="S49" s="75">
        <v>5</v>
      </c>
      <c r="T49" s="76">
        <f>S49*P49</f>
        <v>285</v>
      </c>
      <c r="U49" s="77">
        <f>T49</f>
        <v>285</v>
      </c>
      <c r="V49" s="77">
        <f>S49*L49</f>
        <v>75</v>
      </c>
      <c r="W49" s="77">
        <f>S49/K49</f>
        <v>0.125</v>
      </c>
      <c r="X49" s="77">
        <f>S49*J49</f>
        <v>78.5</v>
      </c>
      <c r="Y49" s="78">
        <f>S49*((M49*N49*O49/1000000000))</f>
        <v>0.16646</v>
      </c>
      <c r="Z49" s="77">
        <f>P49/H49</f>
        <v>3.8</v>
      </c>
      <c r="AA49" s="77">
        <f t="shared" ref="AA49:AA55" si="60">Z49+0.5</f>
        <v>4.3</v>
      </c>
    </row>
    <row r="50" spans="1:27" s="28" customFormat="1" ht="15" customHeight="1">
      <c r="A50" s="67"/>
      <c r="B50" s="67" t="s">
        <v>25</v>
      </c>
      <c r="C50" s="68" t="s">
        <v>28</v>
      </c>
      <c r="D50" s="68" t="s">
        <v>28</v>
      </c>
      <c r="E50" s="69"/>
      <c r="F50" s="70" t="s">
        <v>186</v>
      </c>
      <c r="G50" s="71" t="s">
        <v>62</v>
      </c>
      <c r="H50" s="67">
        <v>15</v>
      </c>
      <c r="I50" s="67"/>
      <c r="J50" s="67">
        <f t="shared" ref="J50:J55" si="61">H50+0.7</f>
        <v>15.7</v>
      </c>
      <c r="K50" s="67">
        <v>40</v>
      </c>
      <c r="L50" s="67">
        <v>15</v>
      </c>
      <c r="M50" s="67">
        <v>410</v>
      </c>
      <c r="N50" s="67">
        <v>280</v>
      </c>
      <c r="O50" s="67">
        <v>290</v>
      </c>
      <c r="P50" s="72">
        <f t="shared" ref="P50:P55" si="62">3.8*15</f>
        <v>57</v>
      </c>
      <c r="Q50" s="73"/>
      <c r="R50" s="74">
        <f t="shared" ref="R50:R55" si="63">P50*(1-Q50)</f>
        <v>57</v>
      </c>
      <c r="S50" s="75">
        <v>5</v>
      </c>
      <c r="T50" s="76">
        <f t="shared" ref="T50:T55" si="64">S50*P50</f>
        <v>285</v>
      </c>
      <c r="U50" s="77">
        <f t="shared" ref="U50:U55" si="65">T50</f>
        <v>285</v>
      </c>
      <c r="V50" s="77">
        <f t="shared" ref="V50:V55" si="66">S50*L50</f>
        <v>75</v>
      </c>
      <c r="W50" s="77">
        <f t="shared" ref="W50:W55" si="67">S50/K50</f>
        <v>0.125</v>
      </c>
      <c r="X50" s="77">
        <f t="shared" ref="X50:X55" si="68">S50*J50</f>
        <v>78.5</v>
      </c>
      <c r="Y50" s="78">
        <f t="shared" ref="Y50:Y55" si="69">S50*((M50*N50*O50/1000000000))</f>
        <v>0.16646</v>
      </c>
      <c r="Z50" s="77">
        <f t="shared" ref="Z50:Z55" si="70">P50/H50</f>
        <v>3.8</v>
      </c>
      <c r="AA50" s="77">
        <f t="shared" si="60"/>
        <v>4.3</v>
      </c>
    </row>
    <row r="51" spans="1:27" s="28" customFormat="1" ht="15" customHeight="1">
      <c r="A51" s="67"/>
      <c r="B51" s="67" t="s">
        <v>25</v>
      </c>
      <c r="C51" s="68" t="s">
        <v>28</v>
      </c>
      <c r="D51" s="68" t="s">
        <v>28</v>
      </c>
      <c r="E51" s="69"/>
      <c r="F51" s="70" t="s">
        <v>186</v>
      </c>
      <c r="G51" s="71" t="s">
        <v>63</v>
      </c>
      <c r="H51" s="67">
        <v>15</v>
      </c>
      <c r="I51" s="67"/>
      <c r="J51" s="67">
        <f t="shared" si="61"/>
        <v>15.7</v>
      </c>
      <c r="K51" s="67">
        <v>40</v>
      </c>
      <c r="L51" s="67">
        <v>15</v>
      </c>
      <c r="M51" s="67">
        <v>410</v>
      </c>
      <c r="N51" s="67">
        <v>280</v>
      </c>
      <c r="O51" s="67">
        <v>290</v>
      </c>
      <c r="P51" s="72">
        <f t="shared" si="62"/>
        <v>57</v>
      </c>
      <c r="Q51" s="73"/>
      <c r="R51" s="74">
        <f t="shared" si="63"/>
        <v>57</v>
      </c>
      <c r="S51" s="75">
        <v>5</v>
      </c>
      <c r="T51" s="76">
        <f t="shared" si="64"/>
        <v>285</v>
      </c>
      <c r="U51" s="77">
        <f t="shared" si="65"/>
        <v>285</v>
      </c>
      <c r="V51" s="77">
        <f t="shared" si="66"/>
        <v>75</v>
      </c>
      <c r="W51" s="77">
        <f t="shared" si="67"/>
        <v>0.125</v>
      </c>
      <c r="X51" s="77">
        <f t="shared" si="68"/>
        <v>78.5</v>
      </c>
      <c r="Y51" s="78">
        <f t="shared" si="69"/>
        <v>0.16646</v>
      </c>
      <c r="Z51" s="77">
        <f t="shared" si="70"/>
        <v>3.8</v>
      </c>
      <c r="AA51" s="77">
        <f t="shared" si="60"/>
        <v>4.3</v>
      </c>
    </row>
    <row r="52" spans="1:27" s="28" customFormat="1" ht="15" customHeight="1">
      <c r="A52" s="67"/>
      <c r="B52" s="67" t="s">
        <v>25</v>
      </c>
      <c r="C52" s="68" t="s">
        <v>28</v>
      </c>
      <c r="D52" s="68" t="s">
        <v>28</v>
      </c>
      <c r="E52" s="69"/>
      <c r="F52" s="70" t="s">
        <v>186</v>
      </c>
      <c r="G52" s="71" t="s">
        <v>64</v>
      </c>
      <c r="H52" s="67">
        <v>15</v>
      </c>
      <c r="I52" s="67"/>
      <c r="J52" s="67">
        <f t="shared" si="61"/>
        <v>15.7</v>
      </c>
      <c r="K52" s="67">
        <v>40</v>
      </c>
      <c r="L52" s="67">
        <v>15</v>
      </c>
      <c r="M52" s="67">
        <v>410</v>
      </c>
      <c r="N52" s="67">
        <v>280</v>
      </c>
      <c r="O52" s="67">
        <v>290</v>
      </c>
      <c r="P52" s="72">
        <f t="shared" si="62"/>
        <v>57</v>
      </c>
      <c r="Q52" s="73"/>
      <c r="R52" s="74">
        <f t="shared" si="63"/>
        <v>57</v>
      </c>
      <c r="S52" s="75">
        <v>5</v>
      </c>
      <c r="T52" s="76">
        <f t="shared" si="64"/>
        <v>285</v>
      </c>
      <c r="U52" s="77">
        <f t="shared" si="65"/>
        <v>285</v>
      </c>
      <c r="V52" s="77">
        <f t="shared" si="66"/>
        <v>75</v>
      </c>
      <c r="W52" s="77">
        <f t="shared" si="67"/>
        <v>0.125</v>
      </c>
      <c r="X52" s="77">
        <f t="shared" si="68"/>
        <v>78.5</v>
      </c>
      <c r="Y52" s="78">
        <f t="shared" si="69"/>
        <v>0.16646</v>
      </c>
      <c r="Z52" s="77">
        <f t="shared" si="70"/>
        <v>3.8</v>
      </c>
      <c r="AA52" s="77">
        <f t="shared" si="60"/>
        <v>4.3</v>
      </c>
    </row>
    <row r="53" spans="1:27" s="28" customFormat="1" ht="15" customHeight="1">
      <c r="A53" s="67"/>
      <c r="B53" s="67" t="s">
        <v>25</v>
      </c>
      <c r="C53" s="68" t="s">
        <v>28</v>
      </c>
      <c r="D53" s="68" t="s">
        <v>28</v>
      </c>
      <c r="E53" s="69"/>
      <c r="F53" s="70" t="s">
        <v>186</v>
      </c>
      <c r="G53" s="71" t="s">
        <v>65</v>
      </c>
      <c r="H53" s="67">
        <v>15</v>
      </c>
      <c r="I53" s="67"/>
      <c r="J53" s="67">
        <f t="shared" si="61"/>
        <v>15.7</v>
      </c>
      <c r="K53" s="67">
        <v>40</v>
      </c>
      <c r="L53" s="67">
        <v>15</v>
      </c>
      <c r="M53" s="67">
        <v>410</v>
      </c>
      <c r="N53" s="67">
        <v>280</v>
      </c>
      <c r="O53" s="67">
        <v>290</v>
      </c>
      <c r="P53" s="72">
        <f t="shared" si="62"/>
        <v>57</v>
      </c>
      <c r="Q53" s="73"/>
      <c r="R53" s="74">
        <f t="shared" si="63"/>
        <v>57</v>
      </c>
      <c r="S53" s="75">
        <v>5</v>
      </c>
      <c r="T53" s="76">
        <f t="shared" si="64"/>
        <v>285</v>
      </c>
      <c r="U53" s="77">
        <f t="shared" si="65"/>
        <v>285</v>
      </c>
      <c r="V53" s="77">
        <f t="shared" si="66"/>
        <v>75</v>
      </c>
      <c r="W53" s="77">
        <f t="shared" si="67"/>
        <v>0.125</v>
      </c>
      <c r="X53" s="77">
        <f t="shared" si="68"/>
        <v>78.5</v>
      </c>
      <c r="Y53" s="78">
        <f t="shared" si="69"/>
        <v>0.16646</v>
      </c>
      <c r="Z53" s="77">
        <f t="shared" si="70"/>
        <v>3.8</v>
      </c>
      <c r="AA53" s="77">
        <f t="shared" si="60"/>
        <v>4.3</v>
      </c>
    </row>
    <row r="54" spans="1:27" s="28" customFormat="1" ht="15" customHeight="1">
      <c r="A54" s="67"/>
      <c r="B54" s="67" t="s">
        <v>25</v>
      </c>
      <c r="C54" s="68" t="s">
        <v>28</v>
      </c>
      <c r="D54" s="68" t="s">
        <v>28</v>
      </c>
      <c r="E54" s="69"/>
      <c r="F54" s="70" t="s">
        <v>186</v>
      </c>
      <c r="G54" s="71" t="s">
        <v>66</v>
      </c>
      <c r="H54" s="67">
        <v>15</v>
      </c>
      <c r="I54" s="67"/>
      <c r="J54" s="67">
        <f t="shared" si="61"/>
        <v>15.7</v>
      </c>
      <c r="K54" s="67">
        <v>40</v>
      </c>
      <c r="L54" s="67">
        <v>15</v>
      </c>
      <c r="M54" s="67">
        <v>410</v>
      </c>
      <c r="N54" s="67">
        <v>280</v>
      </c>
      <c r="O54" s="67">
        <v>290</v>
      </c>
      <c r="P54" s="72">
        <f t="shared" si="62"/>
        <v>57</v>
      </c>
      <c r="Q54" s="73"/>
      <c r="R54" s="74">
        <f t="shared" si="63"/>
        <v>57</v>
      </c>
      <c r="S54" s="75">
        <v>5</v>
      </c>
      <c r="T54" s="76">
        <f t="shared" si="64"/>
        <v>285</v>
      </c>
      <c r="U54" s="77">
        <f t="shared" si="65"/>
        <v>285</v>
      </c>
      <c r="V54" s="77">
        <f t="shared" si="66"/>
        <v>75</v>
      </c>
      <c r="W54" s="77">
        <f t="shared" si="67"/>
        <v>0.125</v>
      </c>
      <c r="X54" s="77">
        <f t="shared" si="68"/>
        <v>78.5</v>
      </c>
      <c r="Y54" s="78">
        <f t="shared" si="69"/>
        <v>0.16646</v>
      </c>
      <c r="Z54" s="77">
        <f t="shared" si="70"/>
        <v>3.8</v>
      </c>
      <c r="AA54" s="77">
        <f t="shared" si="60"/>
        <v>4.3</v>
      </c>
    </row>
    <row r="55" spans="1:27" s="28" customFormat="1" ht="15" customHeight="1">
      <c r="A55" s="67"/>
      <c r="B55" s="67" t="s">
        <v>25</v>
      </c>
      <c r="C55" s="68" t="s">
        <v>28</v>
      </c>
      <c r="D55" s="68" t="s">
        <v>28</v>
      </c>
      <c r="E55" s="69"/>
      <c r="F55" s="70" t="s">
        <v>186</v>
      </c>
      <c r="G55" s="71" t="s">
        <v>67</v>
      </c>
      <c r="H55" s="67">
        <v>15</v>
      </c>
      <c r="I55" s="67"/>
      <c r="J55" s="67">
        <f t="shared" si="61"/>
        <v>15.7</v>
      </c>
      <c r="K55" s="67">
        <v>40</v>
      </c>
      <c r="L55" s="67">
        <v>15</v>
      </c>
      <c r="M55" s="67">
        <v>410</v>
      </c>
      <c r="N55" s="67">
        <v>280</v>
      </c>
      <c r="O55" s="67">
        <v>290</v>
      </c>
      <c r="P55" s="72">
        <f t="shared" si="62"/>
        <v>57</v>
      </c>
      <c r="Q55" s="73"/>
      <c r="R55" s="74">
        <f t="shared" si="63"/>
        <v>57</v>
      </c>
      <c r="S55" s="75">
        <v>5</v>
      </c>
      <c r="T55" s="76">
        <f t="shared" si="64"/>
        <v>285</v>
      </c>
      <c r="U55" s="77">
        <f t="shared" si="65"/>
        <v>285</v>
      </c>
      <c r="V55" s="77">
        <f t="shared" si="66"/>
        <v>75</v>
      </c>
      <c r="W55" s="77">
        <f t="shared" si="67"/>
        <v>0.125</v>
      </c>
      <c r="X55" s="77">
        <f t="shared" si="68"/>
        <v>78.5</v>
      </c>
      <c r="Y55" s="78">
        <f t="shared" si="69"/>
        <v>0.16646</v>
      </c>
      <c r="Z55" s="77">
        <f t="shared" si="70"/>
        <v>3.8</v>
      </c>
      <c r="AA55" s="77">
        <f t="shared" si="60"/>
        <v>4.3</v>
      </c>
    </row>
    <row r="56" spans="1:27" ht="12.75">
      <c r="A56" s="181" t="s">
        <v>52</v>
      </c>
      <c r="B56" s="181"/>
      <c r="C56" s="181"/>
      <c r="D56" s="181"/>
      <c r="E56" s="181"/>
      <c r="F56" s="181"/>
      <c r="G56" s="181"/>
      <c r="H56" s="8"/>
      <c r="I56" s="8"/>
      <c r="J56" s="8"/>
      <c r="K56" s="8"/>
      <c r="L56" s="8"/>
      <c r="M56" s="8"/>
      <c r="N56" s="8"/>
      <c r="O56" s="8"/>
      <c r="P56" s="8"/>
      <c r="Q56" s="9"/>
      <c r="R56" s="36"/>
      <c r="S56" s="47">
        <f t="shared" ref="S56:AA56" si="71">SUM(S49:S55)</f>
        <v>35</v>
      </c>
      <c r="T56" s="42">
        <f t="shared" si="71"/>
        <v>1995</v>
      </c>
      <c r="U56" s="29">
        <f t="shared" si="71"/>
        <v>1995</v>
      </c>
      <c r="V56" s="29">
        <f t="shared" si="71"/>
        <v>525</v>
      </c>
      <c r="W56" s="29">
        <f t="shared" si="71"/>
        <v>0.875</v>
      </c>
      <c r="X56" s="29">
        <f t="shared" si="71"/>
        <v>549.5</v>
      </c>
      <c r="Y56" s="30">
        <f t="shared" si="71"/>
        <v>1.1652200000000001</v>
      </c>
      <c r="Z56" s="29">
        <f t="shared" si="71"/>
        <v>26.6</v>
      </c>
      <c r="AA56" s="29">
        <f t="shared" si="71"/>
        <v>30.1</v>
      </c>
    </row>
    <row r="57" spans="1:27" s="28" customFormat="1" ht="15">
      <c r="A57" s="21"/>
      <c r="B57" s="21" t="s">
        <v>41</v>
      </c>
      <c r="C57" s="10" t="s">
        <v>28</v>
      </c>
      <c r="D57" s="10" t="s">
        <v>28</v>
      </c>
      <c r="E57" s="22"/>
      <c r="F57" s="12" t="s">
        <v>186</v>
      </c>
      <c r="G57" s="13" t="s">
        <v>86</v>
      </c>
      <c r="H57" s="21">
        <v>1</v>
      </c>
      <c r="I57" s="21">
        <v>12</v>
      </c>
      <c r="J57" s="21">
        <f>I57+0.7</f>
        <v>12.7</v>
      </c>
      <c r="K57" s="21">
        <v>40</v>
      </c>
      <c r="L57" s="21">
        <f>I57*H57</f>
        <v>12</v>
      </c>
      <c r="M57" s="21">
        <v>410</v>
      </c>
      <c r="N57" s="21">
        <v>280</v>
      </c>
      <c r="O57" s="3">
        <v>290</v>
      </c>
      <c r="P57" s="24">
        <v>3.9</v>
      </c>
      <c r="Q57" s="25"/>
      <c r="R57" s="38">
        <f>(P57*I57)*(1-Q57)</f>
        <v>46.8</v>
      </c>
      <c r="S57" s="48">
        <v>5</v>
      </c>
      <c r="T57" s="43">
        <f>S57*R57</f>
        <v>234</v>
      </c>
      <c r="U57" s="26">
        <f t="shared" ref="U57:U63" si="72">S57*R57</f>
        <v>234</v>
      </c>
      <c r="V57" s="26">
        <f t="shared" ref="V57:V63" si="73">S57*L57</f>
        <v>60</v>
      </c>
      <c r="W57" s="26">
        <f t="shared" ref="W57:W63" si="74">S57/K57</f>
        <v>0.125</v>
      </c>
      <c r="X57" s="26">
        <f t="shared" ref="X57:X63" si="75">S57*J57</f>
        <v>63.5</v>
      </c>
      <c r="Y57" s="27">
        <f t="shared" ref="Y57:Y63" si="76">S57*((M57*N57*O57/1000000000))</f>
        <v>0.16646</v>
      </c>
      <c r="Z57" s="17">
        <f>P57/H57</f>
        <v>3.9</v>
      </c>
      <c r="AA57" s="17">
        <f t="shared" ref="AA57:AA63" si="77">Z57+0.5</f>
        <v>4.4000000000000004</v>
      </c>
    </row>
    <row r="58" spans="1:27" s="28" customFormat="1" ht="15">
      <c r="A58" s="21"/>
      <c r="B58" s="21" t="s">
        <v>41</v>
      </c>
      <c r="C58" s="10" t="s">
        <v>28</v>
      </c>
      <c r="D58" s="10" t="s">
        <v>28</v>
      </c>
      <c r="E58" s="22"/>
      <c r="F58" s="12" t="s">
        <v>186</v>
      </c>
      <c r="G58" s="33" t="s">
        <v>87</v>
      </c>
      <c r="H58" s="21">
        <v>1</v>
      </c>
      <c r="I58" s="21">
        <v>12</v>
      </c>
      <c r="J58" s="21">
        <f t="shared" ref="J58:J63" si="78">I58+0.7</f>
        <v>12.7</v>
      </c>
      <c r="K58" s="21">
        <v>40</v>
      </c>
      <c r="L58" s="21">
        <f t="shared" ref="L58:L63" si="79">I58*H58</f>
        <v>12</v>
      </c>
      <c r="M58" s="21">
        <v>410</v>
      </c>
      <c r="N58" s="21">
        <v>280</v>
      </c>
      <c r="O58" s="3">
        <v>290</v>
      </c>
      <c r="P58" s="24">
        <v>3.9</v>
      </c>
      <c r="Q58" s="25"/>
      <c r="R58" s="38">
        <f t="shared" ref="R58:R63" si="80">(P58*I58)*(1-Q58)</f>
        <v>46.8</v>
      </c>
      <c r="S58" s="48">
        <v>5</v>
      </c>
      <c r="T58" s="43">
        <f t="shared" ref="T58:T63" si="81">S58*R58</f>
        <v>234</v>
      </c>
      <c r="U58" s="26">
        <f t="shared" si="72"/>
        <v>234</v>
      </c>
      <c r="V58" s="26">
        <f t="shared" si="73"/>
        <v>60</v>
      </c>
      <c r="W58" s="26">
        <f t="shared" si="74"/>
        <v>0.125</v>
      </c>
      <c r="X58" s="26">
        <f t="shared" si="75"/>
        <v>63.5</v>
      </c>
      <c r="Y58" s="27">
        <f t="shared" si="76"/>
        <v>0.16646</v>
      </c>
      <c r="Z58" s="17">
        <f t="shared" ref="Z58:Z63" si="82">P58/H58</f>
        <v>3.9</v>
      </c>
      <c r="AA58" s="17">
        <f t="shared" si="77"/>
        <v>4.4000000000000004</v>
      </c>
    </row>
    <row r="59" spans="1:27" s="28" customFormat="1" ht="15">
      <c r="A59" s="21"/>
      <c r="B59" s="21" t="s">
        <v>41</v>
      </c>
      <c r="C59" s="10" t="s">
        <v>28</v>
      </c>
      <c r="D59" s="10" t="s">
        <v>28</v>
      </c>
      <c r="E59" s="22"/>
      <c r="F59" s="12" t="s">
        <v>186</v>
      </c>
      <c r="G59" s="33" t="s">
        <v>88</v>
      </c>
      <c r="H59" s="21">
        <v>1</v>
      </c>
      <c r="I59" s="21">
        <v>12</v>
      </c>
      <c r="J59" s="21">
        <f t="shared" si="78"/>
        <v>12.7</v>
      </c>
      <c r="K59" s="21">
        <v>40</v>
      </c>
      <c r="L59" s="21">
        <f t="shared" si="79"/>
        <v>12</v>
      </c>
      <c r="M59" s="21">
        <v>410</v>
      </c>
      <c r="N59" s="21">
        <v>280</v>
      </c>
      <c r="O59" s="3">
        <v>290</v>
      </c>
      <c r="P59" s="24">
        <v>3.9</v>
      </c>
      <c r="Q59" s="25"/>
      <c r="R59" s="38">
        <f t="shared" si="80"/>
        <v>46.8</v>
      </c>
      <c r="S59" s="48">
        <v>5</v>
      </c>
      <c r="T59" s="43">
        <f t="shared" si="81"/>
        <v>234</v>
      </c>
      <c r="U59" s="26">
        <f t="shared" si="72"/>
        <v>234</v>
      </c>
      <c r="V59" s="26">
        <f t="shared" si="73"/>
        <v>60</v>
      </c>
      <c r="W59" s="26">
        <f t="shared" si="74"/>
        <v>0.125</v>
      </c>
      <c r="X59" s="26">
        <f t="shared" si="75"/>
        <v>63.5</v>
      </c>
      <c r="Y59" s="27">
        <f t="shared" si="76"/>
        <v>0.16646</v>
      </c>
      <c r="Z59" s="17">
        <f t="shared" si="82"/>
        <v>3.9</v>
      </c>
      <c r="AA59" s="17">
        <f t="shared" si="77"/>
        <v>4.4000000000000004</v>
      </c>
    </row>
    <row r="60" spans="1:27" s="28" customFormat="1" ht="15">
      <c r="A60" s="21"/>
      <c r="B60" s="21" t="s">
        <v>41</v>
      </c>
      <c r="C60" s="10" t="s">
        <v>28</v>
      </c>
      <c r="D60" s="10" t="s">
        <v>28</v>
      </c>
      <c r="E60" s="22"/>
      <c r="F60" s="12" t="s">
        <v>186</v>
      </c>
      <c r="G60" s="33" t="s">
        <v>89</v>
      </c>
      <c r="H60" s="21">
        <v>1</v>
      </c>
      <c r="I60" s="21">
        <v>12</v>
      </c>
      <c r="J60" s="21">
        <f t="shared" si="78"/>
        <v>12.7</v>
      </c>
      <c r="K60" s="21">
        <v>40</v>
      </c>
      <c r="L60" s="21">
        <f t="shared" si="79"/>
        <v>12</v>
      </c>
      <c r="M60" s="21">
        <v>410</v>
      </c>
      <c r="N60" s="21">
        <v>280</v>
      </c>
      <c r="O60" s="3">
        <v>290</v>
      </c>
      <c r="P60" s="24">
        <v>3.9</v>
      </c>
      <c r="Q60" s="25"/>
      <c r="R60" s="38">
        <f t="shared" si="80"/>
        <v>46.8</v>
      </c>
      <c r="S60" s="48">
        <v>5</v>
      </c>
      <c r="T60" s="43">
        <f t="shared" si="81"/>
        <v>234</v>
      </c>
      <c r="U60" s="26">
        <f t="shared" si="72"/>
        <v>234</v>
      </c>
      <c r="V60" s="26">
        <f t="shared" si="73"/>
        <v>60</v>
      </c>
      <c r="W60" s="26">
        <f t="shared" si="74"/>
        <v>0.125</v>
      </c>
      <c r="X60" s="26">
        <f t="shared" si="75"/>
        <v>63.5</v>
      </c>
      <c r="Y60" s="27">
        <f t="shared" si="76"/>
        <v>0.16646</v>
      </c>
      <c r="Z60" s="17">
        <f t="shared" si="82"/>
        <v>3.9</v>
      </c>
      <c r="AA60" s="17">
        <f t="shared" si="77"/>
        <v>4.4000000000000004</v>
      </c>
    </row>
    <row r="61" spans="1:27" s="28" customFormat="1" ht="15">
      <c r="A61" s="21"/>
      <c r="B61" s="21" t="s">
        <v>41</v>
      </c>
      <c r="C61" s="10" t="s">
        <v>28</v>
      </c>
      <c r="D61" s="10" t="s">
        <v>28</v>
      </c>
      <c r="E61" s="22"/>
      <c r="F61" s="12" t="s">
        <v>186</v>
      </c>
      <c r="G61" s="33" t="s">
        <v>90</v>
      </c>
      <c r="H61" s="21">
        <v>1</v>
      </c>
      <c r="I61" s="21">
        <v>12</v>
      </c>
      <c r="J61" s="21">
        <f t="shared" si="78"/>
        <v>12.7</v>
      </c>
      <c r="K61" s="21">
        <v>40</v>
      </c>
      <c r="L61" s="21">
        <f t="shared" si="79"/>
        <v>12</v>
      </c>
      <c r="M61" s="21">
        <v>410</v>
      </c>
      <c r="N61" s="21">
        <v>280</v>
      </c>
      <c r="O61" s="3">
        <v>290</v>
      </c>
      <c r="P61" s="24">
        <v>3.9</v>
      </c>
      <c r="Q61" s="25"/>
      <c r="R61" s="38">
        <f t="shared" si="80"/>
        <v>46.8</v>
      </c>
      <c r="S61" s="48">
        <v>5</v>
      </c>
      <c r="T61" s="43">
        <f t="shared" si="81"/>
        <v>234</v>
      </c>
      <c r="U61" s="26">
        <f t="shared" si="72"/>
        <v>234</v>
      </c>
      <c r="V61" s="26">
        <f t="shared" si="73"/>
        <v>60</v>
      </c>
      <c r="W61" s="26">
        <f t="shared" si="74"/>
        <v>0.125</v>
      </c>
      <c r="X61" s="26">
        <f t="shared" si="75"/>
        <v>63.5</v>
      </c>
      <c r="Y61" s="27">
        <f t="shared" si="76"/>
        <v>0.16646</v>
      </c>
      <c r="Z61" s="17">
        <f t="shared" si="82"/>
        <v>3.9</v>
      </c>
      <c r="AA61" s="17">
        <f t="shared" si="77"/>
        <v>4.4000000000000004</v>
      </c>
    </row>
    <row r="62" spans="1:27" s="28" customFormat="1" ht="15">
      <c r="A62" s="21"/>
      <c r="B62" s="21" t="s">
        <v>41</v>
      </c>
      <c r="C62" s="10" t="s">
        <v>28</v>
      </c>
      <c r="D62" s="10" t="s">
        <v>28</v>
      </c>
      <c r="E62" s="22"/>
      <c r="F62" s="12" t="s">
        <v>186</v>
      </c>
      <c r="G62" s="33" t="s">
        <v>91</v>
      </c>
      <c r="H62" s="21">
        <v>1</v>
      </c>
      <c r="I62" s="21">
        <v>12</v>
      </c>
      <c r="J62" s="21">
        <f t="shared" si="78"/>
        <v>12.7</v>
      </c>
      <c r="K62" s="21">
        <v>40</v>
      </c>
      <c r="L62" s="21">
        <f t="shared" si="79"/>
        <v>12</v>
      </c>
      <c r="M62" s="21">
        <v>410</v>
      </c>
      <c r="N62" s="21">
        <v>280</v>
      </c>
      <c r="O62" s="3">
        <v>290</v>
      </c>
      <c r="P62" s="24">
        <v>3.9</v>
      </c>
      <c r="Q62" s="25"/>
      <c r="R62" s="38">
        <f t="shared" si="80"/>
        <v>46.8</v>
      </c>
      <c r="S62" s="48">
        <v>5</v>
      </c>
      <c r="T62" s="43">
        <f t="shared" si="81"/>
        <v>234</v>
      </c>
      <c r="U62" s="26">
        <f t="shared" si="72"/>
        <v>234</v>
      </c>
      <c r="V62" s="26">
        <f t="shared" si="73"/>
        <v>60</v>
      </c>
      <c r="W62" s="26">
        <f t="shared" si="74"/>
        <v>0.125</v>
      </c>
      <c r="X62" s="26">
        <f t="shared" si="75"/>
        <v>63.5</v>
      </c>
      <c r="Y62" s="27">
        <f t="shared" si="76"/>
        <v>0.16646</v>
      </c>
      <c r="Z62" s="17">
        <f t="shared" si="82"/>
        <v>3.9</v>
      </c>
      <c r="AA62" s="17">
        <f t="shared" si="77"/>
        <v>4.4000000000000004</v>
      </c>
    </row>
    <row r="63" spans="1:27" s="28" customFormat="1" ht="15">
      <c r="A63" s="21"/>
      <c r="B63" s="21" t="s">
        <v>41</v>
      </c>
      <c r="C63" s="10" t="s">
        <v>28</v>
      </c>
      <c r="D63" s="10" t="s">
        <v>28</v>
      </c>
      <c r="E63" s="22"/>
      <c r="F63" s="12" t="s">
        <v>186</v>
      </c>
      <c r="G63" s="33" t="s">
        <v>92</v>
      </c>
      <c r="H63" s="21">
        <v>1</v>
      </c>
      <c r="I63" s="21">
        <v>12</v>
      </c>
      <c r="J63" s="21">
        <f t="shared" si="78"/>
        <v>12.7</v>
      </c>
      <c r="K63" s="21">
        <v>40</v>
      </c>
      <c r="L63" s="21">
        <f t="shared" si="79"/>
        <v>12</v>
      </c>
      <c r="M63" s="21">
        <v>410</v>
      </c>
      <c r="N63" s="21">
        <v>280</v>
      </c>
      <c r="O63" s="3">
        <v>290</v>
      </c>
      <c r="P63" s="24">
        <v>3.9</v>
      </c>
      <c r="Q63" s="25"/>
      <c r="R63" s="38">
        <f t="shared" si="80"/>
        <v>46.8</v>
      </c>
      <c r="S63" s="48">
        <v>5</v>
      </c>
      <c r="T63" s="43">
        <f t="shared" si="81"/>
        <v>234</v>
      </c>
      <c r="U63" s="26">
        <f t="shared" si="72"/>
        <v>234</v>
      </c>
      <c r="V63" s="26">
        <f t="shared" si="73"/>
        <v>60</v>
      </c>
      <c r="W63" s="26">
        <f t="shared" si="74"/>
        <v>0.125</v>
      </c>
      <c r="X63" s="26">
        <f t="shared" si="75"/>
        <v>63.5</v>
      </c>
      <c r="Y63" s="27">
        <f t="shared" si="76"/>
        <v>0.16646</v>
      </c>
      <c r="Z63" s="17">
        <f t="shared" si="82"/>
        <v>3.9</v>
      </c>
      <c r="AA63" s="17">
        <f t="shared" si="77"/>
        <v>4.4000000000000004</v>
      </c>
    </row>
    <row r="64" spans="1:27" ht="12.75">
      <c r="A64" s="181" t="s">
        <v>53</v>
      </c>
      <c r="B64" s="181"/>
      <c r="C64" s="181"/>
      <c r="D64" s="181"/>
      <c r="E64" s="181"/>
      <c r="F64" s="181"/>
      <c r="G64" s="181"/>
      <c r="H64" s="8"/>
      <c r="I64" s="8"/>
      <c r="J64" s="8"/>
      <c r="K64" s="8"/>
      <c r="L64" s="8"/>
      <c r="M64" s="8"/>
      <c r="N64" s="8"/>
      <c r="O64" s="8"/>
      <c r="P64" s="8"/>
      <c r="Q64" s="9"/>
      <c r="R64" s="36"/>
      <c r="S64" s="47">
        <f t="shared" ref="S64:AA64" si="83">SUM(S57:S63)</f>
        <v>35</v>
      </c>
      <c r="T64" s="42">
        <f t="shared" si="83"/>
        <v>1638</v>
      </c>
      <c r="U64" s="29">
        <f t="shared" si="83"/>
        <v>1638</v>
      </c>
      <c r="V64" s="29">
        <f t="shared" si="83"/>
        <v>420</v>
      </c>
      <c r="W64" s="29">
        <f t="shared" si="83"/>
        <v>0.875</v>
      </c>
      <c r="X64" s="29">
        <f t="shared" si="83"/>
        <v>444.5</v>
      </c>
      <c r="Y64" s="30">
        <f t="shared" si="83"/>
        <v>1.1652200000000001</v>
      </c>
      <c r="Z64" s="29">
        <f t="shared" si="83"/>
        <v>27.299999999999997</v>
      </c>
      <c r="AA64" s="29">
        <f t="shared" si="83"/>
        <v>30.799999999999997</v>
      </c>
    </row>
    <row r="65" spans="1:27" s="28" customFormat="1" ht="15">
      <c r="A65" s="67"/>
      <c r="B65" s="67" t="s">
        <v>41</v>
      </c>
      <c r="C65" s="68" t="s">
        <v>28</v>
      </c>
      <c r="D65" s="68" t="s">
        <v>28</v>
      </c>
      <c r="E65" s="69"/>
      <c r="F65" s="70" t="s">
        <v>186</v>
      </c>
      <c r="G65" s="71" t="s">
        <v>93</v>
      </c>
      <c r="H65" s="67">
        <v>0.5</v>
      </c>
      <c r="I65" s="67">
        <v>20</v>
      </c>
      <c r="J65" s="67">
        <f>H65*I65+0.7</f>
        <v>10.7</v>
      </c>
      <c r="K65" s="67">
        <v>40</v>
      </c>
      <c r="L65" s="67">
        <f>I65*H65</f>
        <v>10</v>
      </c>
      <c r="M65" s="67">
        <v>410</v>
      </c>
      <c r="N65" s="67">
        <v>280</v>
      </c>
      <c r="O65" s="67">
        <v>290</v>
      </c>
      <c r="P65" s="72">
        <v>2</v>
      </c>
      <c r="Q65" s="73"/>
      <c r="R65" s="74">
        <f>(P65*I65)*(1-Q65)</f>
        <v>40</v>
      </c>
      <c r="S65" s="75">
        <v>5</v>
      </c>
      <c r="T65" s="76">
        <f>S65*R65</f>
        <v>200</v>
      </c>
      <c r="U65" s="77">
        <f t="shared" ref="U65:U71" si="84">S65*R65</f>
        <v>200</v>
      </c>
      <c r="V65" s="77">
        <f>S65*L65</f>
        <v>50</v>
      </c>
      <c r="W65" s="77">
        <f t="shared" ref="W65:W71" si="85">S65/K65</f>
        <v>0.125</v>
      </c>
      <c r="X65" s="77">
        <f t="shared" ref="X65:X71" si="86">S65*J65</f>
        <v>53.5</v>
      </c>
      <c r="Y65" s="78">
        <f t="shared" ref="Y65:Y71" si="87">S65*((M65*N65*O65/1000000000))</f>
        <v>0.16646</v>
      </c>
      <c r="Z65" s="77">
        <f>P65/H65</f>
        <v>4</v>
      </c>
      <c r="AA65" s="77">
        <f t="shared" ref="AA65:AA71" si="88">Z65+0.5</f>
        <v>4.5</v>
      </c>
    </row>
    <row r="66" spans="1:27" s="28" customFormat="1" ht="15">
      <c r="A66" s="67"/>
      <c r="B66" s="67" t="s">
        <v>41</v>
      </c>
      <c r="C66" s="68" t="s">
        <v>28</v>
      </c>
      <c r="D66" s="68" t="s">
        <v>28</v>
      </c>
      <c r="E66" s="69"/>
      <c r="F66" s="70" t="s">
        <v>186</v>
      </c>
      <c r="G66" s="71" t="s">
        <v>94</v>
      </c>
      <c r="H66" s="67">
        <v>0.5</v>
      </c>
      <c r="I66" s="67">
        <v>20</v>
      </c>
      <c r="J66" s="67">
        <f t="shared" ref="J66:J71" si="89">H66*I66+0.7</f>
        <v>10.7</v>
      </c>
      <c r="K66" s="67">
        <v>40</v>
      </c>
      <c r="L66" s="67">
        <f t="shared" ref="L66:L71" si="90">I66*H66</f>
        <v>10</v>
      </c>
      <c r="M66" s="67">
        <v>410</v>
      </c>
      <c r="N66" s="67">
        <v>280</v>
      </c>
      <c r="O66" s="67">
        <v>290</v>
      </c>
      <c r="P66" s="72">
        <v>2</v>
      </c>
      <c r="Q66" s="73"/>
      <c r="R66" s="74">
        <f t="shared" ref="R66:R71" si="91">(P66*I66)*(1-Q66)</f>
        <v>40</v>
      </c>
      <c r="S66" s="75">
        <v>5</v>
      </c>
      <c r="T66" s="76">
        <f t="shared" ref="T66:T71" si="92">S66*R66</f>
        <v>200</v>
      </c>
      <c r="U66" s="77">
        <f t="shared" si="84"/>
        <v>200</v>
      </c>
      <c r="V66" s="77">
        <f t="shared" ref="V66:V71" si="93">S66*L66</f>
        <v>50</v>
      </c>
      <c r="W66" s="77">
        <f t="shared" si="85"/>
        <v>0.125</v>
      </c>
      <c r="X66" s="77">
        <f t="shared" si="86"/>
        <v>53.5</v>
      </c>
      <c r="Y66" s="78">
        <f t="shared" si="87"/>
        <v>0.16646</v>
      </c>
      <c r="Z66" s="77">
        <f t="shared" ref="Z66:Z71" si="94">P66/H66</f>
        <v>4</v>
      </c>
      <c r="AA66" s="77">
        <f t="shared" si="88"/>
        <v>4.5</v>
      </c>
    </row>
    <row r="67" spans="1:27" s="28" customFormat="1" ht="15">
      <c r="A67" s="67"/>
      <c r="B67" s="67" t="s">
        <v>41</v>
      </c>
      <c r="C67" s="68" t="s">
        <v>28</v>
      </c>
      <c r="D67" s="68" t="s">
        <v>28</v>
      </c>
      <c r="E67" s="69"/>
      <c r="F67" s="70" t="s">
        <v>186</v>
      </c>
      <c r="G67" s="71" t="s">
        <v>95</v>
      </c>
      <c r="H67" s="67">
        <v>0.5</v>
      </c>
      <c r="I67" s="67">
        <v>20</v>
      </c>
      <c r="J67" s="67">
        <f t="shared" si="89"/>
        <v>10.7</v>
      </c>
      <c r="K67" s="67">
        <v>40</v>
      </c>
      <c r="L67" s="67">
        <f t="shared" si="90"/>
        <v>10</v>
      </c>
      <c r="M67" s="67">
        <v>410</v>
      </c>
      <c r="N67" s="67">
        <v>280</v>
      </c>
      <c r="O67" s="67">
        <v>290</v>
      </c>
      <c r="P67" s="72">
        <v>2</v>
      </c>
      <c r="Q67" s="73"/>
      <c r="R67" s="74">
        <f t="shared" si="91"/>
        <v>40</v>
      </c>
      <c r="S67" s="75">
        <v>5</v>
      </c>
      <c r="T67" s="76">
        <f t="shared" si="92"/>
        <v>200</v>
      </c>
      <c r="U67" s="77">
        <f t="shared" si="84"/>
        <v>200</v>
      </c>
      <c r="V67" s="77">
        <f t="shared" si="93"/>
        <v>50</v>
      </c>
      <c r="W67" s="77">
        <f t="shared" si="85"/>
        <v>0.125</v>
      </c>
      <c r="X67" s="77">
        <f t="shared" si="86"/>
        <v>53.5</v>
      </c>
      <c r="Y67" s="78">
        <f t="shared" si="87"/>
        <v>0.16646</v>
      </c>
      <c r="Z67" s="77">
        <f t="shared" si="94"/>
        <v>4</v>
      </c>
      <c r="AA67" s="77">
        <f t="shared" si="88"/>
        <v>4.5</v>
      </c>
    </row>
    <row r="68" spans="1:27" s="28" customFormat="1" ht="15">
      <c r="A68" s="67"/>
      <c r="B68" s="67" t="s">
        <v>41</v>
      </c>
      <c r="C68" s="68" t="s">
        <v>28</v>
      </c>
      <c r="D68" s="68" t="s">
        <v>28</v>
      </c>
      <c r="E68" s="69"/>
      <c r="F68" s="70" t="s">
        <v>186</v>
      </c>
      <c r="G68" s="71" t="s">
        <v>96</v>
      </c>
      <c r="H68" s="67">
        <v>0.5</v>
      </c>
      <c r="I68" s="67">
        <v>20</v>
      </c>
      <c r="J68" s="67">
        <f t="shared" si="89"/>
        <v>10.7</v>
      </c>
      <c r="K68" s="67">
        <v>40</v>
      </c>
      <c r="L68" s="67">
        <f t="shared" si="90"/>
        <v>10</v>
      </c>
      <c r="M68" s="67">
        <v>410</v>
      </c>
      <c r="N68" s="67">
        <v>280</v>
      </c>
      <c r="O68" s="67">
        <v>290</v>
      </c>
      <c r="P68" s="72">
        <v>2</v>
      </c>
      <c r="Q68" s="73"/>
      <c r="R68" s="74">
        <f t="shared" si="91"/>
        <v>40</v>
      </c>
      <c r="S68" s="75">
        <v>5</v>
      </c>
      <c r="T68" s="76">
        <f t="shared" si="92"/>
        <v>200</v>
      </c>
      <c r="U68" s="77">
        <f t="shared" si="84"/>
        <v>200</v>
      </c>
      <c r="V68" s="77">
        <f t="shared" si="93"/>
        <v>50</v>
      </c>
      <c r="W68" s="77">
        <f t="shared" si="85"/>
        <v>0.125</v>
      </c>
      <c r="X68" s="77">
        <f t="shared" si="86"/>
        <v>53.5</v>
      </c>
      <c r="Y68" s="78">
        <f t="shared" si="87"/>
        <v>0.16646</v>
      </c>
      <c r="Z68" s="77">
        <f t="shared" si="94"/>
        <v>4</v>
      </c>
      <c r="AA68" s="77">
        <f t="shared" si="88"/>
        <v>4.5</v>
      </c>
    </row>
    <row r="69" spans="1:27" s="28" customFormat="1" ht="15">
      <c r="A69" s="67"/>
      <c r="B69" s="67" t="s">
        <v>41</v>
      </c>
      <c r="C69" s="68" t="s">
        <v>28</v>
      </c>
      <c r="D69" s="68" t="s">
        <v>28</v>
      </c>
      <c r="E69" s="69"/>
      <c r="F69" s="70" t="s">
        <v>186</v>
      </c>
      <c r="G69" s="71" t="s">
        <v>97</v>
      </c>
      <c r="H69" s="67">
        <v>0.5</v>
      </c>
      <c r="I69" s="67">
        <v>20</v>
      </c>
      <c r="J69" s="67">
        <f t="shared" si="89"/>
        <v>10.7</v>
      </c>
      <c r="K69" s="67">
        <v>40</v>
      </c>
      <c r="L69" s="67">
        <f t="shared" si="90"/>
        <v>10</v>
      </c>
      <c r="M69" s="67">
        <v>410</v>
      </c>
      <c r="N69" s="67">
        <v>280</v>
      </c>
      <c r="O69" s="67">
        <v>290</v>
      </c>
      <c r="P69" s="72">
        <v>2</v>
      </c>
      <c r="Q69" s="73"/>
      <c r="R69" s="74">
        <f t="shared" si="91"/>
        <v>40</v>
      </c>
      <c r="S69" s="75">
        <v>5</v>
      </c>
      <c r="T69" s="76">
        <f t="shared" si="92"/>
        <v>200</v>
      </c>
      <c r="U69" s="77">
        <f t="shared" si="84"/>
        <v>200</v>
      </c>
      <c r="V69" s="77">
        <f t="shared" si="93"/>
        <v>50</v>
      </c>
      <c r="W69" s="77">
        <f t="shared" si="85"/>
        <v>0.125</v>
      </c>
      <c r="X69" s="77">
        <f t="shared" si="86"/>
        <v>53.5</v>
      </c>
      <c r="Y69" s="78">
        <f t="shared" si="87"/>
        <v>0.16646</v>
      </c>
      <c r="Z69" s="77">
        <f t="shared" si="94"/>
        <v>4</v>
      </c>
      <c r="AA69" s="77">
        <f t="shared" si="88"/>
        <v>4.5</v>
      </c>
    </row>
    <row r="70" spans="1:27" s="28" customFormat="1" ht="15">
      <c r="A70" s="67"/>
      <c r="B70" s="67" t="s">
        <v>41</v>
      </c>
      <c r="C70" s="68" t="s">
        <v>28</v>
      </c>
      <c r="D70" s="68" t="s">
        <v>28</v>
      </c>
      <c r="E70" s="69"/>
      <c r="F70" s="70" t="s">
        <v>186</v>
      </c>
      <c r="G70" s="71" t="s">
        <v>98</v>
      </c>
      <c r="H70" s="67">
        <v>0.5</v>
      </c>
      <c r="I70" s="67">
        <v>20</v>
      </c>
      <c r="J70" s="67">
        <f t="shared" si="89"/>
        <v>10.7</v>
      </c>
      <c r="K70" s="67">
        <v>40</v>
      </c>
      <c r="L70" s="67">
        <f t="shared" si="90"/>
        <v>10</v>
      </c>
      <c r="M70" s="67">
        <v>410</v>
      </c>
      <c r="N70" s="67">
        <v>280</v>
      </c>
      <c r="O70" s="67">
        <v>290</v>
      </c>
      <c r="P70" s="72">
        <v>2</v>
      </c>
      <c r="Q70" s="73"/>
      <c r="R70" s="74">
        <f t="shared" si="91"/>
        <v>40</v>
      </c>
      <c r="S70" s="75">
        <v>5</v>
      </c>
      <c r="T70" s="76">
        <f t="shared" si="92"/>
        <v>200</v>
      </c>
      <c r="U70" s="77">
        <f t="shared" si="84"/>
        <v>200</v>
      </c>
      <c r="V70" s="77">
        <f t="shared" si="93"/>
        <v>50</v>
      </c>
      <c r="W70" s="77">
        <f t="shared" si="85"/>
        <v>0.125</v>
      </c>
      <c r="X70" s="77">
        <f t="shared" si="86"/>
        <v>53.5</v>
      </c>
      <c r="Y70" s="78">
        <f t="shared" si="87"/>
        <v>0.16646</v>
      </c>
      <c r="Z70" s="77">
        <f t="shared" si="94"/>
        <v>4</v>
      </c>
      <c r="AA70" s="77">
        <f t="shared" si="88"/>
        <v>4.5</v>
      </c>
    </row>
    <row r="71" spans="1:27" s="28" customFormat="1" ht="15">
      <c r="A71" s="67"/>
      <c r="B71" s="67" t="s">
        <v>41</v>
      </c>
      <c r="C71" s="68" t="s">
        <v>28</v>
      </c>
      <c r="D71" s="68" t="s">
        <v>28</v>
      </c>
      <c r="E71" s="69"/>
      <c r="F71" s="70" t="s">
        <v>186</v>
      </c>
      <c r="G71" s="71" t="s">
        <v>99</v>
      </c>
      <c r="H71" s="67">
        <v>0.5</v>
      </c>
      <c r="I71" s="67">
        <v>20</v>
      </c>
      <c r="J71" s="67">
        <f t="shared" si="89"/>
        <v>10.7</v>
      </c>
      <c r="K71" s="67">
        <v>40</v>
      </c>
      <c r="L71" s="67">
        <f t="shared" si="90"/>
        <v>10</v>
      </c>
      <c r="M71" s="67">
        <v>410</v>
      </c>
      <c r="N71" s="67">
        <v>280</v>
      </c>
      <c r="O71" s="67">
        <v>290</v>
      </c>
      <c r="P71" s="72">
        <v>2</v>
      </c>
      <c r="Q71" s="73"/>
      <c r="R71" s="74">
        <f t="shared" si="91"/>
        <v>40</v>
      </c>
      <c r="S71" s="75">
        <v>5</v>
      </c>
      <c r="T71" s="76">
        <f t="shared" si="92"/>
        <v>200</v>
      </c>
      <c r="U71" s="77">
        <f t="shared" si="84"/>
        <v>200</v>
      </c>
      <c r="V71" s="77">
        <f t="shared" si="93"/>
        <v>50</v>
      </c>
      <c r="W71" s="77">
        <f t="shared" si="85"/>
        <v>0.125</v>
      </c>
      <c r="X71" s="77">
        <f t="shared" si="86"/>
        <v>53.5</v>
      </c>
      <c r="Y71" s="78">
        <f t="shared" si="87"/>
        <v>0.16646</v>
      </c>
      <c r="Z71" s="77">
        <f t="shared" si="94"/>
        <v>4</v>
      </c>
      <c r="AA71" s="77">
        <f t="shared" si="88"/>
        <v>4.5</v>
      </c>
    </row>
    <row r="72" spans="1:27" ht="13.5" thickBot="1">
      <c r="A72" s="181"/>
      <c r="B72" s="181"/>
      <c r="C72" s="181"/>
      <c r="D72" s="181"/>
      <c r="E72" s="181"/>
      <c r="F72" s="181"/>
      <c r="G72" s="181"/>
      <c r="H72" s="8"/>
      <c r="I72" s="8"/>
      <c r="J72" s="8"/>
      <c r="K72" s="8"/>
      <c r="L72" s="8"/>
      <c r="M72" s="8"/>
      <c r="N72" s="8"/>
      <c r="O72" s="8"/>
      <c r="P72" s="8"/>
      <c r="Q72" s="9"/>
      <c r="R72" s="36"/>
      <c r="S72" s="49">
        <f t="shared" ref="S72:AA72" si="95">SUM(S65:S71)</f>
        <v>35</v>
      </c>
      <c r="T72" s="42">
        <f t="shared" si="95"/>
        <v>1400</v>
      </c>
      <c r="U72" s="29">
        <f t="shared" si="95"/>
        <v>1400</v>
      </c>
      <c r="V72" s="29">
        <f t="shared" si="95"/>
        <v>350</v>
      </c>
      <c r="W72" s="29">
        <f t="shared" si="95"/>
        <v>0.875</v>
      </c>
      <c r="X72" s="29">
        <f t="shared" si="95"/>
        <v>374.5</v>
      </c>
      <c r="Y72" s="30">
        <f t="shared" si="95"/>
        <v>1.1652200000000001</v>
      </c>
      <c r="Z72" s="29">
        <f t="shared" si="95"/>
        <v>28</v>
      </c>
      <c r="AA72" s="29">
        <f t="shared" si="95"/>
        <v>31.5</v>
      </c>
    </row>
    <row r="73" spans="1:27" s="28" customFormat="1" ht="8.25" customHeight="1">
      <c r="A73" s="57"/>
      <c r="B73" s="57"/>
      <c r="C73" s="57"/>
      <c r="D73" s="58"/>
      <c r="E73" s="59"/>
      <c r="F73" s="60"/>
      <c r="G73" s="61"/>
      <c r="H73" s="57"/>
      <c r="I73" s="57"/>
      <c r="J73" s="57"/>
      <c r="K73" s="57"/>
      <c r="L73" s="57"/>
      <c r="M73" s="57"/>
      <c r="N73" s="57"/>
      <c r="O73" s="57"/>
      <c r="P73" s="62"/>
      <c r="Q73" s="63"/>
      <c r="R73" s="64"/>
      <c r="S73" s="57"/>
      <c r="T73" s="65"/>
      <c r="U73" s="65"/>
      <c r="V73" s="65"/>
      <c r="W73" s="65"/>
      <c r="X73" s="65"/>
      <c r="Y73" s="66"/>
      <c r="Z73" s="65"/>
      <c r="AA73" s="65"/>
    </row>
    <row r="74" spans="1:27" ht="13.5" thickBot="1">
      <c r="A74" s="182" t="s">
        <v>101</v>
      </c>
      <c r="B74" s="182"/>
      <c r="C74" s="182"/>
      <c r="D74" s="182"/>
      <c r="E74" s="182"/>
      <c r="F74" s="182"/>
      <c r="G74" s="182"/>
      <c r="H74" s="50"/>
      <c r="I74" s="50"/>
      <c r="J74" s="50"/>
      <c r="K74" s="50"/>
      <c r="L74" s="50"/>
      <c r="M74" s="50"/>
      <c r="N74" s="50"/>
      <c r="O74" s="50"/>
      <c r="P74" s="50"/>
      <c r="Q74" s="51"/>
      <c r="R74" s="52"/>
      <c r="S74" s="53">
        <f t="shared" ref="S74:AA74" si="96">SUM(S66:S72)</f>
        <v>65</v>
      </c>
      <c r="T74" s="54">
        <f t="shared" si="96"/>
        <v>2600</v>
      </c>
      <c r="U74" s="55">
        <f t="shared" si="96"/>
        <v>2600</v>
      </c>
      <c r="V74" s="55">
        <f t="shared" si="96"/>
        <v>650</v>
      </c>
      <c r="W74" s="55">
        <f t="shared" si="96"/>
        <v>1.625</v>
      </c>
      <c r="X74" s="55">
        <f t="shared" si="96"/>
        <v>695.5</v>
      </c>
      <c r="Y74" s="56">
        <f t="shared" si="96"/>
        <v>2.1639800000000005</v>
      </c>
      <c r="Z74" s="55">
        <f t="shared" si="96"/>
        <v>52</v>
      </c>
      <c r="AA74" s="55">
        <f t="shared" si="96"/>
        <v>58.5</v>
      </c>
    </row>
    <row r="75" spans="1:27" ht="15">
      <c r="A75" s="3"/>
      <c r="B75" s="3" t="s">
        <v>25</v>
      </c>
      <c r="C75" s="3" t="s">
        <v>134</v>
      </c>
      <c r="D75" s="10" t="s">
        <v>28</v>
      </c>
      <c r="E75" s="20"/>
      <c r="F75" s="12" t="s">
        <v>186</v>
      </c>
      <c r="G75" s="13" t="s">
        <v>102</v>
      </c>
      <c r="H75" s="14">
        <v>20</v>
      </c>
      <c r="I75" s="14"/>
      <c r="J75" s="3">
        <f>H75+0.1</f>
        <v>20.100000000000001</v>
      </c>
      <c r="K75" s="3">
        <v>20</v>
      </c>
      <c r="L75" s="3">
        <v>20</v>
      </c>
      <c r="M75" s="3">
        <v>1100</v>
      </c>
      <c r="N75" s="3">
        <v>550</v>
      </c>
      <c r="O75" s="3">
        <v>150</v>
      </c>
      <c r="P75" s="15">
        <f>3.3*20</f>
        <v>66</v>
      </c>
      <c r="Q75" s="16"/>
      <c r="R75" s="37">
        <f>P75*(1-Q75)</f>
        <v>66</v>
      </c>
      <c r="S75" s="46">
        <v>5</v>
      </c>
      <c r="T75" s="41">
        <f>S75*P75</f>
        <v>330</v>
      </c>
      <c r="U75" s="17">
        <f>S75*R75</f>
        <v>330</v>
      </c>
      <c r="V75" s="17">
        <f>S75*L75</f>
        <v>100</v>
      </c>
      <c r="W75" s="17">
        <f>S75/K75</f>
        <v>0.25</v>
      </c>
      <c r="X75" s="18">
        <f t="shared" ref="X75:X81" si="97">S75*J75</f>
        <v>100.5</v>
      </c>
      <c r="Y75" s="19">
        <f>S75*((M75*N75*O75/1000000000))</f>
        <v>0.45374999999999999</v>
      </c>
      <c r="Z75" s="17">
        <f>P75/H75</f>
        <v>3.3</v>
      </c>
      <c r="AA75" s="17">
        <f t="shared" ref="AA75:AA81" si="98">Z75+0.5</f>
        <v>3.8</v>
      </c>
    </row>
    <row r="76" spans="1:27" ht="15">
      <c r="A76" s="3"/>
      <c r="B76" s="3" t="s">
        <v>25</v>
      </c>
      <c r="C76" s="3" t="s">
        <v>134</v>
      </c>
      <c r="D76" s="10" t="s">
        <v>28</v>
      </c>
      <c r="E76" s="20"/>
      <c r="F76" s="12" t="s">
        <v>186</v>
      </c>
      <c r="G76" s="33" t="s">
        <v>103</v>
      </c>
      <c r="H76" s="14">
        <v>20</v>
      </c>
      <c r="I76" s="14"/>
      <c r="J76" s="3">
        <f t="shared" ref="J76:J81" si="99">H76+0.1</f>
        <v>20.100000000000001</v>
      </c>
      <c r="K76" s="3">
        <v>20</v>
      </c>
      <c r="L76" s="3">
        <v>20</v>
      </c>
      <c r="M76" s="3">
        <v>1100</v>
      </c>
      <c r="N76" s="3">
        <v>550</v>
      </c>
      <c r="O76" s="3">
        <v>150</v>
      </c>
      <c r="P76" s="15">
        <f t="shared" ref="P76:P81" si="100">3.3*20</f>
        <v>66</v>
      </c>
      <c r="Q76" s="16"/>
      <c r="R76" s="37">
        <f t="shared" ref="R76:R81" si="101">P76*(1-Q76)</f>
        <v>66</v>
      </c>
      <c r="S76" s="46">
        <v>5</v>
      </c>
      <c r="T76" s="41">
        <f t="shared" ref="T76:T81" si="102">S76*P76</f>
        <v>330</v>
      </c>
      <c r="U76" s="17">
        <f t="shared" ref="U76:U81" si="103">S76*R76</f>
        <v>330</v>
      </c>
      <c r="V76" s="17">
        <f t="shared" ref="V76:V81" si="104">S76*L76</f>
        <v>100</v>
      </c>
      <c r="W76" s="17">
        <f t="shared" ref="W76:W81" si="105">S76/K76</f>
        <v>0.25</v>
      </c>
      <c r="X76" s="18">
        <f t="shared" si="97"/>
        <v>100.5</v>
      </c>
      <c r="Y76" s="19">
        <f t="shared" ref="Y76:Y81" si="106">S76*((M76*N76*O76/1000000000))</f>
        <v>0.45374999999999999</v>
      </c>
      <c r="Z76" s="17">
        <f t="shared" ref="Z76:Z81" si="107">P76/H76</f>
        <v>3.3</v>
      </c>
      <c r="AA76" s="17">
        <f t="shared" si="98"/>
        <v>3.8</v>
      </c>
    </row>
    <row r="77" spans="1:27" ht="15">
      <c r="A77" s="3"/>
      <c r="B77" s="3" t="s">
        <v>25</v>
      </c>
      <c r="C77" s="3" t="s">
        <v>134</v>
      </c>
      <c r="D77" s="10" t="s">
        <v>28</v>
      </c>
      <c r="E77" s="20"/>
      <c r="F77" s="12" t="s">
        <v>186</v>
      </c>
      <c r="G77" s="33" t="s">
        <v>104</v>
      </c>
      <c r="H77" s="14">
        <v>20</v>
      </c>
      <c r="I77" s="14"/>
      <c r="J77" s="3">
        <f t="shared" si="99"/>
        <v>20.100000000000001</v>
      </c>
      <c r="K77" s="3">
        <v>20</v>
      </c>
      <c r="L77" s="3">
        <v>20</v>
      </c>
      <c r="M77" s="3">
        <v>1100</v>
      </c>
      <c r="N77" s="3">
        <v>550</v>
      </c>
      <c r="O77" s="3">
        <v>150</v>
      </c>
      <c r="P77" s="15">
        <f t="shared" si="100"/>
        <v>66</v>
      </c>
      <c r="Q77" s="16"/>
      <c r="R77" s="37">
        <f t="shared" si="101"/>
        <v>66</v>
      </c>
      <c r="S77" s="46">
        <v>5</v>
      </c>
      <c r="T77" s="41">
        <f t="shared" si="102"/>
        <v>330</v>
      </c>
      <c r="U77" s="17">
        <f t="shared" si="103"/>
        <v>330</v>
      </c>
      <c r="V77" s="17">
        <f t="shared" si="104"/>
        <v>100</v>
      </c>
      <c r="W77" s="17">
        <f t="shared" si="105"/>
        <v>0.25</v>
      </c>
      <c r="X77" s="18">
        <f t="shared" si="97"/>
        <v>100.5</v>
      </c>
      <c r="Y77" s="19">
        <f t="shared" si="106"/>
        <v>0.45374999999999999</v>
      </c>
      <c r="Z77" s="17">
        <f t="shared" si="107"/>
        <v>3.3</v>
      </c>
      <c r="AA77" s="17">
        <f t="shared" si="98"/>
        <v>3.8</v>
      </c>
    </row>
    <row r="78" spans="1:27" ht="15">
      <c r="A78" s="3"/>
      <c r="B78" s="3" t="s">
        <v>25</v>
      </c>
      <c r="C78" s="3" t="s">
        <v>134</v>
      </c>
      <c r="D78" s="10" t="s">
        <v>28</v>
      </c>
      <c r="E78" s="20"/>
      <c r="F78" s="12" t="s">
        <v>186</v>
      </c>
      <c r="G78" s="33" t="s">
        <v>105</v>
      </c>
      <c r="H78" s="14">
        <v>20</v>
      </c>
      <c r="I78" s="14"/>
      <c r="J78" s="3">
        <f t="shared" si="99"/>
        <v>20.100000000000001</v>
      </c>
      <c r="K78" s="3">
        <v>20</v>
      </c>
      <c r="L78" s="3">
        <v>20</v>
      </c>
      <c r="M78" s="3">
        <v>1100</v>
      </c>
      <c r="N78" s="3">
        <v>550</v>
      </c>
      <c r="O78" s="3">
        <v>150</v>
      </c>
      <c r="P78" s="15">
        <f t="shared" si="100"/>
        <v>66</v>
      </c>
      <c r="Q78" s="16"/>
      <c r="R78" s="37">
        <f t="shared" si="101"/>
        <v>66</v>
      </c>
      <c r="S78" s="46">
        <v>5</v>
      </c>
      <c r="T78" s="41">
        <f t="shared" si="102"/>
        <v>330</v>
      </c>
      <c r="U78" s="17">
        <f t="shared" si="103"/>
        <v>330</v>
      </c>
      <c r="V78" s="17">
        <f t="shared" si="104"/>
        <v>100</v>
      </c>
      <c r="W78" s="17">
        <f t="shared" si="105"/>
        <v>0.25</v>
      </c>
      <c r="X78" s="18">
        <f t="shared" si="97"/>
        <v>100.5</v>
      </c>
      <c r="Y78" s="19">
        <f t="shared" si="106"/>
        <v>0.45374999999999999</v>
      </c>
      <c r="Z78" s="17">
        <f t="shared" si="107"/>
        <v>3.3</v>
      </c>
      <c r="AA78" s="17">
        <f t="shared" si="98"/>
        <v>3.8</v>
      </c>
    </row>
    <row r="79" spans="1:27" ht="15">
      <c r="A79" s="3"/>
      <c r="B79" s="3" t="s">
        <v>25</v>
      </c>
      <c r="C79" s="3" t="s">
        <v>134</v>
      </c>
      <c r="D79" s="10" t="s">
        <v>28</v>
      </c>
      <c r="E79" s="20"/>
      <c r="F79" s="12" t="s">
        <v>186</v>
      </c>
      <c r="G79" s="33" t="s">
        <v>106</v>
      </c>
      <c r="H79" s="14">
        <v>20</v>
      </c>
      <c r="I79" s="14"/>
      <c r="J79" s="3">
        <f t="shared" si="99"/>
        <v>20.100000000000001</v>
      </c>
      <c r="K79" s="3">
        <v>20</v>
      </c>
      <c r="L79" s="3">
        <v>20</v>
      </c>
      <c r="M79" s="3">
        <v>1100</v>
      </c>
      <c r="N79" s="3">
        <v>550</v>
      </c>
      <c r="O79" s="3">
        <v>150</v>
      </c>
      <c r="P79" s="15">
        <f t="shared" si="100"/>
        <v>66</v>
      </c>
      <c r="Q79" s="16"/>
      <c r="R79" s="37">
        <f t="shared" si="101"/>
        <v>66</v>
      </c>
      <c r="S79" s="46">
        <v>5</v>
      </c>
      <c r="T79" s="41">
        <f t="shared" si="102"/>
        <v>330</v>
      </c>
      <c r="U79" s="17">
        <f t="shared" si="103"/>
        <v>330</v>
      </c>
      <c r="V79" s="17">
        <f t="shared" si="104"/>
        <v>100</v>
      </c>
      <c r="W79" s="17">
        <f t="shared" si="105"/>
        <v>0.25</v>
      </c>
      <c r="X79" s="18">
        <f t="shared" si="97"/>
        <v>100.5</v>
      </c>
      <c r="Y79" s="19">
        <f t="shared" si="106"/>
        <v>0.45374999999999999</v>
      </c>
      <c r="Z79" s="17">
        <f t="shared" si="107"/>
        <v>3.3</v>
      </c>
      <c r="AA79" s="17">
        <f t="shared" si="98"/>
        <v>3.8</v>
      </c>
    </row>
    <row r="80" spans="1:27" ht="15">
      <c r="A80" s="3"/>
      <c r="B80" s="3" t="s">
        <v>25</v>
      </c>
      <c r="C80" s="3" t="s">
        <v>134</v>
      </c>
      <c r="D80" s="10" t="s">
        <v>28</v>
      </c>
      <c r="E80" s="20"/>
      <c r="F80" s="12" t="s">
        <v>186</v>
      </c>
      <c r="G80" s="33" t="s">
        <v>107</v>
      </c>
      <c r="H80" s="14">
        <v>20</v>
      </c>
      <c r="I80" s="14"/>
      <c r="J80" s="3">
        <f t="shared" si="99"/>
        <v>20.100000000000001</v>
      </c>
      <c r="K80" s="3">
        <v>20</v>
      </c>
      <c r="L80" s="3">
        <v>20</v>
      </c>
      <c r="M80" s="3">
        <v>1100</v>
      </c>
      <c r="N80" s="3">
        <v>550</v>
      </c>
      <c r="O80" s="3">
        <v>150</v>
      </c>
      <c r="P80" s="15">
        <f t="shared" si="100"/>
        <v>66</v>
      </c>
      <c r="Q80" s="16"/>
      <c r="R80" s="37">
        <f t="shared" si="101"/>
        <v>66</v>
      </c>
      <c r="S80" s="46">
        <v>5</v>
      </c>
      <c r="T80" s="41">
        <f t="shared" si="102"/>
        <v>330</v>
      </c>
      <c r="U80" s="17">
        <f t="shared" si="103"/>
        <v>330</v>
      </c>
      <c r="V80" s="17">
        <f t="shared" si="104"/>
        <v>100</v>
      </c>
      <c r="W80" s="17">
        <f t="shared" si="105"/>
        <v>0.25</v>
      </c>
      <c r="X80" s="18">
        <f t="shared" si="97"/>
        <v>100.5</v>
      </c>
      <c r="Y80" s="19">
        <f t="shared" si="106"/>
        <v>0.45374999999999999</v>
      </c>
      <c r="Z80" s="17">
        <f t="shared" si="107"/>
        <v>3.3</v>
      </c>
      <c r="AA80" s="17">
        <f t="shared" si="98"/>
        <v>3.8</v>
      </c>
    </row>
    <row r="81" spans="1:27" ht="15">
      <c r="A81" s="3"/>
      <c r="B81" s="3" t="s">
        <v>25</v>
      </c>
      <c r="C81" s="3" t="s">
        <v>134</v>
      </c>
      <c r="D81" s="10" t="s">
        <v>28</v>
      </c>
      <c r="E81" s="20"/>
      <c r="F81" s="12" t="s">
        <v>186</v>
      </c>
      <c r="G81" s="33" t="s">
        <v>108</v>
      </c>
      <c r="H81" s="14">
        <v>20</v>
      </c>
      <c r="I81" s="14"/>
      <c r="J81" s="3">
        <f t="shared" si="99"/>
        <v>20.100000000000001</v>
      </c>
      <c r="K81" s="3">
        <v>20</v>
      </c>
      <c r="L81" s="3">
        <v>20</v>
      </c>
      <c r="M81" s="3">
        <v>1100</v>
      </c>
      <c r="N81" s="3">
        <v>550</v>
      </c>
      <c r="O81" s="3">
        <v>150</v>
      </c>
      <c r="P81" s="15">
        <f t="shared" si="100"/>
        <v>66</v>
      </c>
      <c r="Q81" s="16"/>
      <c r="R81" s="37">
        <f t="shared" si="101"/>
        <v>66</v>
      </c>
      <c r="S81" s="46">
        <v>5</v>
      </c>
      <c r="T81" s="41">
        <f t="shared" si="102"/>
        <v>330</v>
      </c>
      <c r="U81" s="17">
        <f t="shared" si="103"/>
        <v>330</v>
      </c>
      <c r="V81" s="17">
        <f t="shared" si="104"/>
        <v>100</v>
      </c>
      <c r="W81" s="17">
        <f t="shared" si="105"/>
        <v>0.25</v>
      </c>
      <c r="X81" s="18">
        <f t="shared" si="97"/>
        <v>100.5</v>
      </c>
      <c r="Y81" s="19">
        <f t="shared" si="106"/>
        <v>0.45374999999999999</v>
      </c>
      <c r="Z81" s="17">
        <f t="shared" si="107"/>
        <v>3.3</v>
      </c>
      <c r="AA81" s="17">
        <f t="shared" si="98"/>
        <v>3.8</v>
      </c>
    </row>
    <row r="82" spans="1:27" ht="12.75">
      <c r="A82" s="181" t="s">
        <v>111</v>
      </c>
      <c r="B82" s="181"/>
      <c r="C82" s="181"/>
      <c r="D82" s="181"/>
      <c r="E82" s="181"/>
      <c r="F82" s="181"/>
      <c r="G82" s="181"/>
      <c r="H82" s="8"/>
      <c r="I82" s="8"/>
      <c r="J82" s="8"/>
      <c r="K82" s="8"/>
      <c r="L82" s="8"/>
      <c r="M82" s="8"/>
      <c r="N82" s="8"/>
      <c r="O82" s="8"/>
      <c r="P82" s="8"/>
      <c r="Q82" s="9"/>
      <c r="R82" s="36"/>
      <c r="S82" s="47">
        <f t="shared" ref="S82:AA82" si="108">SUM(S75:S81)</f>
        <v>35</v>
      </c>
      <c r="T82" s="42">
        <f t="shared" si="108"/>
        <v>2310</v>
      </c>
      <c r="U82" s="29">
        <f t="shared" si="108"/>
        <v>2310</v>
      </c>
      <c r="V82" s="29">
        <f t="shared" si="108"/>
        <v>700</v>
      </c>
      <c r="W82" s="29">
        <f t="shared" si="108"/>
        <v>1.75</v>
      </c>
      <c r="X82" s="29">
        <f t="shared" si="108"/>
        <v>703.5</v>
      </c>
      <c r="Y82" s="30">
        <f t="shared" si="108"/>
        <v>3.1762499999999996</v>
      </c>
      <c r="Z82" s="29">
        <f t="shared" si="108"/>
        <v>23.1</v>
      </c>
      <c r="AA82" s="29">
        <f t="shared" si="108"/>
        <v>26.6</v>
      </c>
    </row>
    <row r="83" spans="1:27" s="28" customFormat="1" ht="15" customHeight="1">
      <c r="A83" s="67"/>
      <c r="B83" s="67" t="s">
        <v>25</v>
      </c>
      <c r="C83" s="67" t="s">
        <v>134</v>
      </c>
      <c r="D83" s="68" t="s">
        <v>28</v>
      </c>
      <c r="E83" s="69"/>
      <c r="F83" s="70" t="s">
        <v>186</v>
      </c>
      <c r="G83" s="71" t="s">
        <v>112</v>
      </c>
      <c r="H83" s="67">
        <v>12</v>
      </c>
      <c r="I83" s="67"/>
      <c r="J83" s="67">
        <f>H83+0.7</f>
        <v>12.7</v>
      </c>
      <c r="K83" s="67">
        <v>40</v>
      </c>
      <c r="L83" s="67">
        <v>12</v>
      </c>
      <c r="M83" s="67">
        <v>410</v>
      </c>
      <c r="N83" s="67">
        <v>280</v>
      </c>
      <c r="O83" s="67">
        <v>290</v>
      </c>
      <c r="P83" s="72">
        <f>3.4*L83</f>
        <v>40.799999999999997</v>
      </c>
      <c r="Q83" s="73"/>
      <c r="R83" s="74">
        <f>P83*(1-Q83)</f>
        <v>40.799999999999997</v>
      </c>
      <c r="S83" s="75">
        <v>5</v>
      </c>
      <c r="T83" s="76">
        <f>S83*P83</f>
        <v>204</v>
      </c>
      <c r="U83" s="77">
        <f>T83</f>
        <v>204</v>
      </c>
      <c r="V83" s="77">
        <f>S83*L83</f>
        <v>60</v>
      </c>
      <c r="W83" s="77">
        <f>S83/K83</f>
        <v>0.125</v>
      </c>
      <c r="X83" s="77">
        <f>S83*J83</f>
        <v>63.5</v>
      </c>
      <c r="Y83" s="78">
        <f>S83*((M83*N83*O83/1000000000))</f>
        <v>0.16646</v>
      </c>
      <c r="Z83" s="77">
        <f>P83/H83</f>
        <v>3.4</v>
      </c>
      <c r="AA83" s="77">
        <f t="shared" ref="AA83:AA89" si="109">Z83+0.5</f>
        <v>3.9</v>
      </c>
    </row>
    <row r="84" spans="1:27" s="28" customFormat="1" ht="15" customHeight="1">
      <c r="A84" s="67"/>
      <c r="B84" s="67" t="s">
        <v>25</v>
      </c>
      <c r="C84" s="67" t="s">
        <v>134</v>
      </c>
      <c r="D84" s="68" t="s">
        <v>28</v>
      </c>
      <c r="E84" s="69"/>
      <c r="F84" s="70" t="s">
        <v>186</v>
      </c>
      <c r="G84" s="71" t="s">
        <v>113</v>
      </c>
      <c r="H84" s="67">
        <v>12</v>
      </c>
      <c r="I84" s="67"/>
      <c r="J84" s="67">
        <f t="shared" ref="J84:J89" si="110">H84+0.7</f>
        <v>12.7</v>
      </c>
      <c r="K84" s="67">
        <v>40</v>
      </c>
      <c r="L84" s="67">
        <v>12</v>
      </c>
      <c r="M84" s="67">
        <v>410</v>
      </c>
      <c r="N84" s="67">
        <v>280</v>
      </c>
      <c r="O84" s="67">
        <v>290</v>
      </c>
      <c r="P84" s="72">
        <f t="shared" ref="P84:P89" si="111">3.4*L84</f>
        <v>40.799999999999997</v>
      </c>
      <c r="Q84" s="73"/>
      <c r="R84" s="74">
        <f t="shared" ref="R84:R89" si="112">P84*(1-Q84)</f>
        <v>40.799999999999997</v>
      </c>
      <c r="S84" s="75">
        <v>5</v>
      </c>
      <c r="T84" s="76">
        <f t="shared" ref="T84:T89" si="113">S84*P84</f>
        <v>204</v>
      </c>
      <c r="U84" s="77">
        <f t="shared" ref="U84:U89" si="114">T84</f>
        <v>204</v>
      </c>
      <c r="V84" s="77">
        <f t="shared" ref="V84:V89" si="115">S84*L84</f>
        <v>60</v>
      </c>
      <c r="W84" s="77">
        <f t="shared" ref="W84:W89" si="116">S84/K84</f>
        <v>0.125</v>
      </c>
      <c r="X84" s="77">
        <f t="shared" ref="X84:X89" si="117">S84*J84</f>
        <v>63.5</v>
      </c>
      <c r="Y84" s="78">
        <f t="shared" ref="Y84:Y89" si="118">S84*((M84*N84*O84/1000000000))</f>
        <v>0.16646</v>
      </c>
      <c r="Z84" s="77">
        <f t="shared" ref="Z84:Z89" si="119">P84/H84</f>
        <v>3.4</v>
      </c>
      <c r="AA84" s="77">
        <f t="shared" si="109"/>
        <v>3.9</v>
      </c>
    </row>
    <row r="85" spans="1:27" s="28" customFormat="1" ht="15" customHeight="1">
      <c r="A85" s="67"/>
      <c r="B85" s="67" t="s">
        <v>25</v>
      </c>
      <c r="C85" s="67" t="s">
        <v>134</v>
      </c>
      <c r="D85" s="68" t="s">
        <v>28</v>
      </c>
      <c r="E85" s="69"/>
      <c r="F85" s="70" t="s">
        <v>186</v>
      </c>
      <c r="G85" s="71" t="s">
        <v>114</v>
      </c>
      <c r="H85" s="67">
        <v>12</v>
      </c>
      <c r="I85" s="67"/>
      <c r="J85" s="67">
        <f t="shared" si="110"/>
        <v>12.7</v>
      </c>
      <c r="K85" s="67">
        <v>40</v>
      </c>
      <c r="L85" s="67">
        <v>12</v>
      </c>
      <c r="M85" s="67">
        <v>410</v>
      </c>
      <c r="N85" s="67">
        <v>280</v>
      </c>
      <c r="O85" s="67">
        <v>290</v>
      </c>
      <c r="P85" s="72">
        <f t="shared" si="111"/>
        <v>40.799999999999997</v>
      </c>
      <c r="Q85" s="73"/>
      <c r="R85" s="74">
        <f t="shared" si="112"/>
        <v>40.799999999999997</v>
      </c>
      <c r="S85" s="75">
        <v>5</v>
      </c>
      <c r="T85" s="76">
        <f t="shared" si="113"/>
        <v>204</v>
      </c>
      <c r="U85" s="77">
        <f t="shared" si="114"/>
        <v>204</v>
      </c>
      <c r="V85" s="77">
        <f t="shared" si="115"/>
        <v>60</v>
      </c>
      <c r="W85" s="77">
        <f t="shared" si="116"/>
        <v>0.125</v>
      </c>
      <c r="X85" s="77">
        <f t="shared" si="117"/>
        <v>63.5</v>
      </c>
      <c r="Y85" s="78">
        <f t="shared" si="118"/>
        <v>0.16646</v>
      </c>
      <c r="Z85" s="77">
        <f>P85/H85</f>
        <v>3.4</v>
      </c>
      <c r="AA85" s="77">
        <f t="shared" si="109"/>
        <v>3.9</v>
      </c>
    </row>
    <row r="86" spans="1:27" s="28" customFormat="1" ht="15" customHeight="1">
      <c r="A86" s="67"/>
      <c r="B86" s="67" t="s">
        <v>25</v>
      </c>
      <c r="C86" s="67" t="s">
        <v>134</v>
      </c>
      <c r="D86" s="68" t="s">
        <v>28</v>
      </c>
      <c r="E86" s="69"/>
      <c r="F86" s="70" t="s">
        <v>186</v>
      </c>
      <c r="G86" s="71" t="s">
        <v>115</v>
      </c>
      <c r="H86" s="67">
        <v>12</v>
      </c>
      <c r="I86" s="67"/>
      <c r="J86" s="67">
        <f t="shared" si="110"/>
        <v>12.7</v>
      </c>
      <c r="K86" s="67">
        <v>40</v>
      </c>
      <c r="L86" s="67">
        <v>12</v>
      </c>
      <c r="M86" s="67">
        <v>410</v>
      </c>
      <c r="N86" s="67">
        <v>280</v>
      </c>
      <c r="O86" s="67">
        <v>290</v>
      </c>
      <c r="P86" s="72">
        <f t="shared" si="111"/>
        <v>40.799999999999997</v>
      </c>
      <c r="Q86" s="73"/>
      <c r="R86" s="74">
        <f t="shared" si="112"/>
        <v>40.799999999999997</v>
      </c>
      <c r="S86" s="75">
        <v>5</v>
      </c>
      <c r="T86" s="76">
        <f t="shared" si="113"/>
        <v>204</v>
      </c>
      <c r="U86" s="77">
        <f t="shared" si="114"/>
        <v>204</v>
      </c>
      <c r="V86" s="77">
        <f t="shared" si="115"/>
        <v>60</v>
      </c>
      <c r="W86" s="77">
        <f t="shared" si="116"/>
        <v>0.125</v>
      </c>
      <c r="X86" s="77">
        <f t="shared" si="117"/>
        <v>63.5</v>
      </c>
      <c r="Y86" s="78">
        <f t="shared" si="118"/>
        <v>0.16646</v>
      </c>
      <c r="Z86" s="77">
        <f t="shared" si="119"/>
        <v>3.4</v>
      </c>
      <c r="AA86" s="77">
        <f t="shared" si="109"/>
        <v>3.9</v>
      </c>
    </row>
    <row r="87" spans="1:27" s="28" customFormat="1" ht="15" customHeight="1">
      <c r="A87" s="67"/>
      <c r="B87" s="67" t="s">
        <v>25</v>
      </c>
      <c r="C87" s="67" t="s">
        <v>134</v>
      </c>
      <c r="D87" s="68" t="s">
        <v>28</v>
      </c>
      <c r="E87" s="69"/>
      <c r="F87" s="70" t="s">
        <v>186</v>
      </c>
      <c r="G87" s="71" t="s">
        <v>116</v>
      </c>
      <c r="H87" s="67">
        <v>12</v>
      </c>
      <c r="I87" s="67"/>
      <c r="J87" s="67">
        <f t="shared" si="110"/>
        <v>12.7</v>
      </c>
      <c r="K87" s="67">
        <v>40</v>
      </c>
      <c r="L87" s="67">
        <v>12</v>
      </c>
      <c r="M87" s="67">
        <v>410</v>
      </c>
      <c r="N87" s="67">
        <v>280</v>
      </c>
      <c r="O87" s="67">
        <v>290</v>
      </c>
      <c r="P87" s="72">
        <f t="shared" si="111"/>
        <v>40.799999999999997</v>
      </c>
      <c r="Q87" s="73"/>
      <c r="R87" s="74">
        <f t="shared" si="112"/>
        <v>40.799999999999997</v>
      </c>
      <c r="S87" s="75">
        <v>5</v>
      </c>
      <c r="T87" s="76">
        <f t="shared" si="113"/>
        <v>204</v>
      </c>
      <c r="U87" s="77">
        <f t="shared" si="114"/>
        <v>204</v>
      </c>
      <c r="V87" s="77">
        <f t="shared" si="115"/>
        <v>60</v>
      </c>
      <c r="W87" s="77">
        <f t="shared" si="116"/>
        <v>0.125</v>
      </c>
      <c r="X87" s="77">
        <f t="shared" si="117"/>
        <v>63.5</v>
      </c>
      <c r="Y87" s="78">
        <f t="shared" si="118"/>
        <v>0.16646</v>
      </c>
      <c r="Z87" s="77">
        <f t="shared" si="119"/>
        <v>3.4</v>
      </c>
      <c r="AA87" s="77">
        <f t="shared" si="109"/>
        <v>3.9</v>
      </c>
    </row>
    <row r="88" spans="1:27" s="28" customFormat="1" ht="15" customHeight="1">
      <c r="A88" s="67"/>
      <c r="B88" s="67" t="s">
        <v>25</v>
      </c>
      <c r="C88" s="67" t="s">
        <v>134</v>
      </c>
      <c r="D88" s="68" t="s">
        <v>28</v>
      </c>
      <c r="E88" s="69"/>
      <c r="F88" s="70" t="s">
        <v>186</v>
      </c>
      <c r="G88" s="71" t="s">
        <v>117</v>
      </c>
      <c r="H88" s="67">
        <v>12</v>
      </c>
      <c r="I88" s="67"/>
      <c r="J88" s="67">
        <f t="shared" si="110"/>
        <v>12.7</v>
      </c>
      <c r="K88" s="67">
        <v>40</v>
      </c>
      <c r="L88" s="67">
        <v>12</v>
      </c>
      <c r="M88" s="67">
        <v>410</v>
      </c>
      <c r="N88" s="67">
        <v>280</v>
      </c>
      <c r="O88" s="67">
        <v>290</v>
      </c>
      <c r="P88" s="72">
        <f t="shared" si="111"/>
        <v>40.799999999999997</v>
      </c>
      <c r="Q88" s="73"/>
      <c r="R88" s="74">
        <f t="shared" si="112"/>
        <v>40.799999999999997</v>
      </c>
      <c r="S88" s="75">
        <v>5</v>
      </c>
      <c r="T88" s="76">
        <f t="shared" si="113"/>
        <v>204</v>
      </c>
      <c r="U88" s="77">
        <f t="shared" si="114"/>
        <v>204</v>
      </c>
      <c r="V88" s="77">
        <f t="shared" si="115"/>
        <v>60</v>
      </c>
      <c r="W88" s="77">
        <f t="shared" si="116"/>
        <v>0.125</v>
      </c>
      <c r="X88" s="77">
        <f t="shared" si="117"/>
        <v>63.5</v>
      </c>
      <c r="Y88" s="78">
        <f t="shared" si="118"/>
        <v>0.16646</v>
      </c>
      <c r="Z88" s="77">
        <f t="shared" si="119"/>
        <v>3.4</v>
      </c>
      <c r="AA88" s="77">
        <f t="shared" si="109"/>
        <v>3.9</v>
      </c>
    </row>
    <row r="89" spans="1:27" s="28" customFormat="1" ht="15" customHeight="1">
      <c r="A89" s="67"/>
      <c r="B89" s="67" t="s">
        <v>25</v>
      </c>
      <c r="C89" s="67" t="s">
        <v>134</v>
      </c>
      <c r="D89" s="68" t="s">
        <v>28</v>
      </c>
      <c r="E89" s="69"/>
      <c r="F89" s="70" t="s">
        <v>186</v>
      </c>
      <c r="G89" s="71" t="s">
        <v>118</v>
      </c>
      <c r="H89" s="67">
        <v>12</v>
      </c>
      <c r="I89" s="67"/>
      <c r="J89" s="67">
        <f t="shared" si="110"/>
        <v>12.7</v>
      </c>
      <c r="K89" s="67">
        <v>40</v>
      </c>
      <c r="L89" s="67">
        <v>12</v>
      </c>
      <c r="M89" s="67">
        <v>410</v>
      </c>
      <c r="N89" s="67">
        <v>280</v>
      </c>
      <c r="O89" s="67">
        <v>290</v>
      </c>
      <c r="P89" s="72">
        <f t="shared" si="111"/>
        <v>40.799999999999997</v>
      </c>
      <c r="Q89" s="73"/>
      <c r="R89" s="74">
        <f t="shared" si="112"/>
        <v>40.799999999999997</v>
      </c>
      <c r="S89" s="75">
        <v>5</v>
      </c>
      <c r="T89" s="76">
        <f t="shared" si="113"/>
        <v>204</v>
      </c>
      <c r="U89" s="77">
        <f t="shared" si="114"/>
        <v>204</v>
      </c>
      <c r="V89" s="77">
        <f t="shared" si="115"/>
        <v>60</v>
      </c>
      <c r="W89" s="77">
        <f t="shared" si="116"/>
        <v>0.125</v>
      </c>
      <c r="X89" s="77">
        <f t="shared" si="117"/>
        <v>63.5</v>
      </c>
      <c r="Y89" s="78">
        <f t="shared" si="118"/>
        <v>0.16646</v>
      </c>
      <c r="Z89" s="77">
        <f t="shared" si="119"/>
        <v>3.4</v>
      </c>
      <c r="AA89" s="77">
        <f t="shared" si="109"/>
        <v>3.9</v>
      </c>
    </row>
    <row r="90" spans="1:27" ht="12.75">
      <c r="A90" s="181" t="s">
        <v>100</v>
      </c>
      <c r="B90" s="181"/>
      <c r="C90" s="181"/>
      <c r="D90" s="181"/>
      <c r="E90" s="181"/>
      <c r="F90" s="181"/>
      <c r="G90" s="181"/>
      <c r="H90" s="8"/>
      <c r="I90" s="8"/>
      <c r="J90" s="8"/>
      <c r="K90" s="8"/>
      <c r="L90" s="8"/>
      <c r="M90" s="8"/>
      <c r="N90" s="8"/>
      <c r="O90" s="8"/>
      <c r="P90" s="8"/>
      <c r="Q90" s="9"/>
      <c r="R90" s="36"/>
      <c r="S90" s="47">
        <f t="shared" ref="S90:AA90" si="120">SUM(S83:S89)</f>
        <v>35</v>
      </c>
      <c r="T90" s="42">
        <f t="shared" si="120"/>
        <v>1428</v>
      </c>
      <c r="U90" s="29">
        <f t="shared" si="120"/>
        <v>1428</v>
      </c>
      <c r="V90" s="29">
        <f t="shared" si="120"/>
        <v>420</v>
      </c>
      <c r="W90" s="29">
        <f t="shared" si="120"/>
        <v>0.875</v>
      </c>
      <c r="X90" s="29">
        <f t="shared" si="120"/>
        <v>444.5</v>
      </c>
      <c r="Y90" s="30">
        <f t="shared" si="120"/>
        <v>1.1652200000000001</v>
      </c>
      <c r="Z90" s="29">
        <f t="shared" si="120"/>
        <v>23.799999999999997</v>
      </c>
      <c r="AA90" s="29">
        <f t="shared" si="120"/>
        <v>27.299999999999997</v>
      </c>
    </row>
    <row r="91" spans="1:27" s="28" customFormat="1" ht="15">
      <c r="A91" s="21"/>
      <c r="B91" s="21" t="s">
        <v>41</v>
      </c>
      <c r="C91" s="3" t="s">
        <v>134</v>
      </c>
      <c r="D91" s="10" t="s">
        <v>28</v>
      </c>
      <c r="E91" s="22"/>
      <c r="F91" s="12" t="s">
        <v>186</v>
      </c>
      <c r="G91" s="13" t="s">
        <v>119</v>
      </c>
      <c r="H91" s="21">
        <v>1</v>
      </c>
      <c r="I91" s="21">
        <v>10</v>
      </c>
      <c r="J91" s="21">
        <f>I91+0.7</f>
        <v>10.7</v>
      </c>
      <c r="K91" s="21">
        <v>40</v>
      </c>
      <c r="L91" s="21">
        <f>I91*H91</f>
        <v>10</v>
      </c>
      <c r="M91" s="21">
        <v>410</v>
      </c>
      <c r="N91" s="21">
        <v>280</v>
      </c>
      <c r="O91" s="3">
        <v>290</v>
      </c>
      <c r="P91" s="24">
        <v>3.5</v>
      </c>
      <c r="Q91" s="25"/>
      <c r="R91" s="38">
        <f>(P91*I91)*(1-Q91)</f>
        <v>35</v>
      </c>
      <c r="S91" s="48">
        <v>5</v>
      </c>
      <c r="T91" s="43">
        <f>S91*R91</f>
        <v>175</v>
      </c>
      <c r="U91" s="26">
        <f t="shared" ref="U91:U97" si="121">S91*R91</f>
        <v>175</v>
      </c>
      <c r="V91" s="26">
        <f t="shared" ref="V91:V97" si="122">S91*L91</f>
        <v>50</v>
      </c>
      <c r="W91" s="26">
        <f t="shared" ref="W91:W97" si="123">S91/K91</f>
        <v>0.125</v>
      </c>
      <c r="X91" s="26">
        <f t="shared" ref="X91:X97" si="124">S91*J91</f>
        <v>53.5</v>
      </c>
      <c r="Y91" s="27">
        <f t="shared" ref="Y91:Y97" si="125">S91*((M91*N91*O91/1000000000))</f>
        <v>0.16646</v>
      </c>
      <c r="Z91" s="17">
        <f>P91/H91</f>
        <v>3.5</v>
      </c>
      <c r="AA91" s="17">
        <f t="shared" ref="AA91:AA97" si="126">Z91+0.5</f>
        <v>4</v>
      </c>
    </row>
    <row r="92" spans="1:27" s="28" customFormat="1" ht="15">
      <c r="A92" s="21"/>
      <c r="B92" s="21" t="s">
        <v>41</v>
      </c>
      <c r="C92" s="3" t="s">
        <v>134</v>
      </c>
      <c r="D92" s="10" t="s">
        <v>28</v>
      </c>
      <c r="E92" s="22"/>
      <c r="F92" s="12" t="s">
        <v>186</v>
      </c>
      <c r="G92" s="33" t="s">
        <v>120</v>
      </c>
      <c r="H92" s="21">
        <v>1</v>
      </c>
      <c r="I92" s="21">
        <v>10</v>
      </c>
      <c r="J92" s="21">
        <f t="shared" ref="J92:J97" si="127">I92+0.7</f>
        <v>10.7</v>
      </c>
      <c r="K92" s="21">
        <v>40</v>
      </c>
      <c r="L92" s="21">
        <f t="shared" ref="L92:L97" si="128">I92*H92</f>
        <v>10</v>
      </c>
      <c r="M92" s="21">
        <v>410</v>
      </c>
      <c r="N92" s="21">
        <v>280</v>
      </c>
      <c r="O92" s="3">
        <v>290</v>
      </c>
      <c r="P92" s="24">
        <v>3.5</v>
      </c>
      <c r="Q92" s="25"/>
      <c r="R92" s="38">
        <f t="shared" ref="R92:R97" si="129">(P92*I92)*(1-Q92)</f>
        <v>35</v>
      </c>
      <c r="S92" s="48">
        <v>5</v>
      </c>
      <c r="T92" s="43">
        <f t="shared" ref="T92:T97" si="130">S92*R92</f>
        <v>175</v>
      </c>
      <c r="U92" s="26">
        <f t="shared" si="121"/>
        <v>175</v>
      </c>
      <c r="V92" s="26">
        <f t="shared" si="122"/>
        <v>50</v>
      </c>
      <c r="W92" s="26">
        <f t="shared" si="123"/>
        <v>0.125</v>
      </c>
      <c r="X92" s="26">
        <f t="shared" si="124"/>
        <v>53.5</v>
      </c>
      <c r="Y92" s="27">
        <f t="shared" si="125"/>
        <v>0.16646</v>
      </c>
      <c r="Z92" s="17">
        <f t="shared" ref="Z92:Z97" si="131">P92/H92</f>
        <v>3.5</v>
      </c>
      <c r="AA92" s="17">
        <f t="shared" si="126"/>
        <v>4</v>
      </c>
    </row>
    <row r="93" spans="1:27" s="28" customFormat="1" ht="15">
      <c r="A93" s="21"/>
      <c r="B93" s="21" t="s">
        <v>41</v>
      </c>
      <c r="C93" s="3" t="s">
        <v>134</v>
      </c>
      <c r="D93" s="10" t="s">
        <v>28</v>
      </c>
      <c r="E93" s="22"/>
      <c r="F93" s="12" t="s">
        <v>186</v>
      </c>
      <c r="G93" s="33" t="s">
        <v>121</v>
      </c>
      <c r="H93" s="21">
        <v>1</v>
      </c>
      <c r="I93" s="21">
        <v>10</v>
      </c>
      <c r="J93" s="21">
        <f t="shared" si="127"/>
        <v>10.7</v>
      </c>
      <c r="K93" s="21">
        <v>40</v>
      </c>
      <c r="L93" s="21">
        <f t="shared" si="128"/>
        <v>10</v>
      </c>
      <c r="M93" s="21">
        <v>410</v>
      </c>
      <c r="N93" s="21">
        <v>280</v>
      </c>
      <c r="O93" s="3">
        <v>290</v>
      </c>
      <c r="P93" s="24">
        <v>3.5</v>
      </c>
      <c r="Q93" s="25"/>
      <c r="R93" s="38">
        <f t="shared" si="129"/>
        <v>35</v>
      </c>
      <c r="S93" s="48">
        <v>5</v>
      </c>
      <c r="T93" s="43">
        <f t="shared" si="130"/>
        <v>175</v>
      </c>
      <c r="U93" s="26">
        <f t="shared" si="121"/>
        <v>175</v>
      </c>
      <c r="V93" s="26">
        <f t="shared" si="122"/>
        <v>50</v>
      </c>
      <c r="W93" s="26">
        <f t="shared" si="123"/>
        <v>0.125</v>
      </c>
      <c r="X93" s="26">
        <f t="shared" si="124"/>
        <v>53.5</v>
      </c>
      <c r="Y93" s="27">
        <f t="shared" si="125"/>
        <v>0.16646</v>
      </c>
      <c r="Z93" s="17">
        <f t="shared" si="131"/>
        <v>3.5</v>
      </c>
      <c r="AA93" s="17">
        <f t="shared" si="126"/>
        <v>4</v>
      </c>
    </row>
    <row r="94" spans="1:27" s="28" customFormat="1" ht="15">
      <c r="A94" s="21"/>
      <c r="B94" s="21" t="s">
        <v>41</v>
      </c>
      <c r="C94" s="3" t="s">
        <v>134</v>
      </c>
      <c r="D94" s="10" t="s">
        <v>28</v>
      </c>
      <c r="E94" s="22"/>
      <c r="F94" s="12" t="s">
        <v>186</v>
      </c>
      <c r="G94" s="33" t="s">
        <v>122</v>
      </c>
      <c r="H94" s="21">
        <v>1</v>
      </c>
      <c r="I94" s="21">
        <v>10</v>
      </c>
      <c r="J94" s="21">
        <f t="shared" si="127"/>
        <v>10.7</v>
      </c>
      <c r="K94" s="21">
        <v>40</v>
      </c>
      <c r="L94" s="21">
        <f t="shared" si="128"/>
        <v>10</v>
      </c>
      <c r="M94" s="21">
        <v>410</v>
      </c>
      <c r="N94" s="21">
        <v>280</v>
      </c>
      <c r="O94" s="3">
        <v>290</v>
      </c>
      <c r="P94" s="24">
        <v>3.5</v>
      </c>
      <c r="Q94" s="25"/>
      <c r="R94" s="38">
        <f t="shared" si="129"/>
        <v>35</v>
      </c>
      <c r="S94" s="48">
        <v>5</v>
      </c>
      <c r="T94" s="43">
        <f t="shared" si="130"/>
        <v>175</v>
      </c>
      <c r="U94" s="26">
        <f t="shared" si="121"/>
        <v>175</v>
      </c>
      <c r="V94" s="26">
        <f t="shared" si="122"/>
        <v>50</v>
      </c>
      <c r="W94" s="26">
        <f t="shared" si="123"/>
        <v>0.125</v>
      </c>
      <c r="X94" s="26">
        <f t="shared" si="124"/>
        <v>53.5</v>
      </c>
      <c r="Y94" s="27">
        <f t="shared" si="125"/>
        <v>0.16646</v>
      </c>
      <c r="Z94" s="17">
        <f t="shared" si="131"/>
        <v>3.5</v>
      </c>
      <c r="AA94" s="17">
        <f t="shared" si="126"/>
        <v>4</v>
      </c>
    </row>
    <row r="95" spans="1:27" s="28" customFormat="1" ht="15">
      <c r="A95" s="21"/>
      <c r="B95" s="21" t="s">
        <v>41</v>
      </c>
      <c r="C95" s="3" t="s">
        <v>134</v>
      </c>
      <c r="D95" s="10" t="s">
        <v>28</v>
      </c>
      <c r="E95" s="22"/>
      <c r="F95" s="12" t="s">
        <v>186</v>
      </c>
      <c r="G95" s="33" t="s">
        <v>123</v>
      </c>
      <c r="H95" s="21">
        <v>1</v>
      </c>
      <c r="I95" s="21">
        <v>10</v>
      </c>
      <c r="J95" s="21">
        <f t="shared" si="127"/>
        <v>10.7</v>
      </c>
      <c r="K95" s="21">
        <v>40</v>
      </c>
      <c r="L95" s="21">
        <f t="shared" si="128"/>
        <v>10</v>
      </c>
      <c r="M95" s="21">
        <v>410</v>
      </c>
      <c r="N95" s="21">
        <v>280</v>
      </c>
      <c r="O95" s="3">
        <v>290</v>
      </c>
      <c r="P95" s="24">
        <v>3.5</v>
      </c>
      <c r="Q95" s="25"/>
      <c r="R95" s="38">
        <f t="shared" si="129"/>
        <v>35</v>
      </c>
      <c r="S95" s="48">
        <v>5</v>
      </c>
      <c r="T95" s="43">
        <f t="shared" si="130"/>
        <v>175</v>
      </c>
      <c r="U95" s="26">
        <f t="shared" si="121"/>
        <v>175</v>
      </c>
      <c r="V95" s="26">
        <f t="shared" si="122"/>
        <v>50</v>
      </c>
      <c r="W95" s="26">
        <f t="shared" si="123"/>
        <v>0.125</v>
      </c>
      <c r="X95" s="26">
        <f t="shared" si="124"/>
        <v>53.5</v>
      </c>
      <c r="Y95" s="27">
        <f t="shared" si="125"/>
        <v>0.16646</v>
      </c>
      <c r="Z95" s="17">
        <f t="shared" si="131"/>
        <v>3.5</v>
      </c>
      <c r="AA95" s="17">
        <f t="shared" si="126"/>
        <v>4</v>
      </c>
    </row>
    <row r="96" spans="1:27" s="28" customFormat="1" ht="15">
      <c r="A96" s="21"/>
      <c r="B96" s="21" t="s">
        <v>41</v>
      </c>
      <c r="C96" s="3" t="s">
        <v>134</v>
      </c>
      <c r="D96" s="10" t="s">
        <v>28</v>
      </c>
      <c r="E96" s="22"/>
      <c r="F96" s="12" t="s">
        <v>186</v>
      </c>
      <c r="G96" s="33" t="s">
        <v>124</v>
      </c>
      <c r="H96" s="21">
        <v>1</v>
      </c>
      <c r="I96" s="21">
        <v>10</v>
      </c>
      <c r="J96" s="21">
        <f t="shared" si="127"/>
        <v>10.7</v>
      </c>
      <c r="K96" s="21">
        <v>40</v>
      </c>
      <c r="L96" s="21">
        <f t="shared" si="128"/>
        <v>10</v>
      </c>
      <c r="M96" s="21">
        <v>410</v>
      </c>
      <c r="N96" s="21">
        <v>280</v>
      </c>
      <c r="O96" s="3">
        <v>290</v>
      </c>
      <c r="P96" s="24">
        <v>3.5</v>
      </c>
      <c r="Q96" s="25"/>
      <c r="R96" s="38">
        <f t="shared" si="129"/>
        <v>35</v>
      </c>
      <c r="S96" s="48">
        <v>5</v>
      </c>
      <c r="T96" s="43">
        <f t="shared" si="130"/>
        <v>175</v>
      </c>
      <c r="U96" s="26">
        <f t="shared" si="121"/>
        <v>175</v>
      </c>
      <c r="V96" s="26">
        <f t="shared" si="122"/>
        <v>50</v>
      </c>
      <c r="W96" s="26">
        <f t="shared" si="123"/>
        <v>0.125</v>
      </c>
      <c r="X96" s="26">
        <f t="shared" si="124"/>
        <v>53.5</v>
      </c>
      <c r="Y96" s="27">
        <f t="shared" si="125"/>
        <v>0.16646</v>
      </c>
      <c r="Z96" s="17">
        <f t="shared" si="131"/>
        <v>3.5</v>
      </c>
      <c r="AA96" s="17">
        <f t="shared" si="126"/>
        <v>4</v>
      </c>
    </row>
    <row r="97" spans="1:27" s="28" customFormat="1" ht="15">
      <c r="A97" s="21"/>
      <c r="B97" s="21" t="s">
        <v>41</v>
      </c>
      <c r="C97" s="3" t="s">
        <v>134</v>
      </c>
      <c r="D97" s="10" t="s">
        <v>28</v>
      </c>
      <c r="E97" s="22"/>
      <c r="F97" s="12" t="s">
        <v>186</v>
      </c>
      <c r="G97" s="33" t="s">
        <v>125</v>
      </c>
      <c r="H97" s="21">
        <v>1</v>
      </c>
      <c r="I97" s="21">
        <v>10</v>
      </c>
      <c r="J97" s="21">
        <f t="shared" si="127"/>
        <v>10.7</v>
      </c>
      <c r="K97" s="21">
        <v>40</v>
      </c>
      <c r="L97" s="21">
        <f t="shared" si="128"/>
        <v>10</v>
      </c>
      <c r="M97" s="21">
        <v>410</v>
      </c>
      <c r="N97" s="21">
        <v>280</v>
      </c>
      <c r="O97" s="3">
        <v>290</v>
      </c>
      <c r="P97" s="24">
        <v>3.5</v>
      </c>
      <c r="Q97" s="25"/>
      <c r="R97" s="38">
        <f t="shared" si="129"/>
        <v>35</v>
      </c>
      <c r="S97" s="48">
        <v>5</v>
      </c>
      <c r="T97" s="43">
        <f t="shared" si="130"/>
        <v>175</v>
      </c>
      <c r="U97" s="26">
        <f t="shared" si="121"/>
        <v>175</v>
      </c>
      <c r="V97" s="26">
        <f t="shared" si="122"/>
        <v>50</v>
      </c>
      <c r="W97" s="26">
        <f t="shared" si="123"/>
        <v>0.125</v>
      </c>
      <c r="X97" s="26">
        <f t="shared" si="124"/>
        <v>53.5</v>
      </c>
      <c r="Y97" s="27">
        <f t="shared" si="125"/>
        <v>0.16646</v>
      </c>
      <c r="Z97" s="17">
        <f t="shared" si="131"/>
        <v>3.5</v>
      </c>
      <c r="AA97" s="17">
        <f t="shared" si="126"/>
        <v>4</v>
      </c>
    </row>
    <row r="98" spans="1:27" ht="12.75">
      <c r="A98" s="181" t="s">
        <v>109</v>
      </c>
      <c r="B98" s="181"/>
      <c r="C98" s="181"/>
      <c r="D98" s="181"/>
      <c r="E98" s="181"/>
      <c r="F98" s="181"/>
      <c r="G98" s="181"/>
      <c r="H98" s="8"/>
      <c r="I98" s="8"/>
      <c r="J98" s="8"/>
      <c r="K98" s="8"/>
      <c r="L98" s="8"/>
      <c r="M98" s="8"/>
      <c r="N98" s="8"/>
      <c r="O98" s="8"/>
      <c r="P98" s="8"/>
      <c r="Q98" s="9"/>
      <c r="R98" s="36"/>
      <c r="S98" s="47">
        <f t="shared" ref="S98:AA98" si="132">SUM(S91:S97)</f>
        <v>35</v>
      </c>
      <c r="T98" s="42">
        <f t="shared" si="132"/>
        <v>1225</v>
      </c>
      <c r="U98" s="29">
        <f t="shared" si="132"/>
        <v>1225</v>
      </c>
      <c r="V98" s="29">
        <f t="shared" si="132"/>
        <v>350</v>
      </c>
      <c r="W98" s="29">
        <f t="shared" si="132"/>
        <v>0.875</v>
      </c>
      <c r="X98" s="29">
        <f t="shared" si="132"/>
        <v>374.5</v>
      </c>
      <c r="Y98" s="30">
        <f t="shared" si="132"/>
        <v>1.1652200000000001</v>
      </c>
      <c r="Z98" s="29">
        <f t="shared" si="132"/>
        <v>24.5</v>
      </c>
      <c r="AA98" s="29">
        <f t="shared" si="132"/>
        <v>28</v>
      </c>
    </row>
    <row r="99" spans="1:27" s="28" customFormat="1" ht="15">
      <c r="A99" s="67"/>
      <c r="B99" s="67" t="s">
        <v>41</v>
      </c>
      <c r="C99" s="67" t="s">
        <v>134</v>
      </c>
      <c r="D99" s="68" t="s">
        <v>28</v>
      </c>
      <c r="E99" s="69"/>
      <c r="F99" s="70" t="s">
        <v>186</v>
      </c>
      <c r="G99" s="71" t="s">
        <v>126</v>
      </c>
      <c r="H99" s="67">
        <v>0.5</v>
      </c>
      <c r="I99" s="67">
        <v>20</v>
      </c>
      <c r="J99" s="67">
        <f>H99*I99+0.7</f>
        <v>10.7</v>
      </c>
      <c r="K99" s="67">
        <v>40</v>
      </c>
      <c r="L99" s="67">
        <f>I99*H99</f>
        <v>10</v>
      </c>
      <c r="M99" s="67">
        <v>410</v>
      </c>
      <c r="N99" s="67">
        <v>280</v>
      </c>
      <c r="O99" s="67">
        <v>290</v>
      </c>
      <c r="P99" s="72">
        <v>1.8</v>
      </c>
      <c r="Q99" s="73"/>
      <c r="R99" s="74">
        <f>(P99*I99)*(1-Q99)</f>
        <v>36</v>
      </c>
      <c r="S99" s="75">
        <v>5</v>
      </c>
      <c r="T99" s="76">
        <f>S99*R99</f>
        <v>180</v>
      </c>
      <c r="U99" s="77">
        <f t="shared" ref="U99:U105" si="133">S99*R99</f>
        <v>180</v>
      </c>
      <c r="V99" s="77">
        <f>S99*L99</f>
        <v>50</v>
      </c>
      <c r="W99" s="77">
        <f t="shared" ref="W99:W105" si="134">S99/K99</f>
        <v>0.125</v>
      </c>
      <c r="X99" s="77">
        <f t="shared" ref="X99:X105" si="135">S99*J99</f>
        <v>53.5</v>
      </c>
      <c r="Y99" s="78">
        <f t="shared" ref="Y99:Y105" si="136">S99*((M99*N99*O99/1000000000))</f>
        <v>0.16646</v>
      </c>
      <c r="Z99" s="77">
        <f>P99/H99</f>
        <v>3.6</v>
      </c>
      <c r="AA99" s="77">
        <f t="shared" ref="AA99:AA105" si="137">Z99+0.5</f>
        <v>4.0999999999999996</v>
      </c>
    </row>
    <row r="100" spans="1:27" s="28" customFormat="1" ht="15">
      <c r="A100" s="67"/>
      <c r="B100" s="67" t="s">
        <v>41</v>
      </c>
      <c r="C100" s="67" t="s">
        <v>134</v>
      </c>
      <c r="D100" s="68" t="s">
        <v>28</v>
      </c>
      <c r="E100" s="69"/>
      <c r="F100" s="70" t="s">
        <v>186</v>
      </c>
      <c r="G100" s="71" t="s">
        <v>127</v>
      </c>
      <c r="H100" s="67">
        <v>0.5</v>
      </c>
      <c r="I100" s="67">
        <v>20</v>
      </c>
      <c r="J100" s="67">
        <f t="shared" ref="J100:J105" si="138">H100*I100+0.7</f>
        <v>10.7</v>
      </c>
      <c r="K100" s="67">
        <v>40</v>
      </c>
      <c r="L100" s="67">
        <f t="shared" ref="L100:L105" si="139">I100*H100</f>
        <v>10</v>
      </c>
      <c r="M100" s="67">
        <v>410</v>
      </c>
      <c r="N100" s="67">
        <v>280</v>
      </c>
      <c r="O100" s="67">
        <v>290</v>
      </c>
      <c r="P100" s="72">
        <v>1.8</v>
      </c>
      <c r="Q100" s="73"/>
      <c r="R100" s="74">
        <f t="shared" ref="R100:R105" si="140">(P100*I100)*(1-Q100)</f>
        <v>36</v>
      </c>
      <c r="S100" s="75">
        <v>5</v>
      </c>
      <c r="T100" s="76">
        <f t="shared" ref="T100:T105" si="141">S100*R100</f>
        <v>180</v>
      </c>
      <c r="U100" s="77">
        <f t="shared" si="133"/>
        <v>180</v>
      </c>
      <c r="V100" s="77">
        <f t="shared" ref="V100:V105" si="142">S100*L100</f>
        <v>50</v>
      </c>
      <c r="W100" s="77">
        <f t="shared" si="134"/>
        <v>0.125</v>
      </c>
      <c r="X100" s="77">
        <f t="shared" si="135"/>
        <v>53.5</v>
      </c>
      <c r="Y100" s="78">
        <f t="shared" si="136"/>
        <v>0.16646</v>
      </c>
      <c r="Z100" s="77">
        <f t="shared" ref="Z100:Z105" si="143">P100/H100</f>
        <v>3.6</v>
      </c>
      <c r="AA100" s="77">
        <f t="shared" si="137"/>
        <v>4.0999999999999996</v>
      </c>
    </row>
    <row r="101" spans="1:27" s="28" customFormat="1" ht="15">
      <c r="A101" s="67"/>
      <c r="B101" s="67" t="s">
        <v>41</v>
      </c>
      <c r="C101" s="67" t="s">
        <v>134</v>
      </c>
      <c r="D101" s="68" t="s">
        <v>28</v>
      </c>
      <c r="E101" s="69"/>
      <c r="F101" s="70" t="s">
        <v>186</v>
      </c>
      <c r="G101" s="71" t="s">
        <v>128</v>
      </c>
      <c r="H101" s="67">
        <v>0.5</v>
      </c>
      <c r="I101" s="67">
        <v>20</v>
      </c>
      <c r="J101" s="67">
        <f t="shared" si="138"/>
        <v>10.7</v>
      </c>
      <c r="K101" s="67">
        <v>40</v>
      </c>
      <c r="L101" s="67">
        <f t="shared" si="139"/>
        <v>10</v>
      </c>
      <c r="M101" s="67">
        <v>410</v>
      </c>
      <c r="N101" s="67">
        <v>280</v>
      </c>
      <c r="O101" s="67">
        <v>290</v>
      </c>
      <c r="P101" s="72">
        <v>1.8</v>
      </c>
      <c r="Q101" s="73"/>
      <c r="R101" s="74">
        <f t="shared" si="140"/>
        <v>36</v>
      </c>
      <c r="S101" s="75">
        <v>5</v>
      </c>
      <c r="T101" s="76">
        <f t="shared" si="141"/>
        <v>180</v>
      </c>
      <c r="U101" s="77">
        <f t="shared" si="133"/>
        <v>180</v>
      </c>
      <c r="V101" s="77">
        <f t="shared" si="142"/>
        <v>50</v>
      </c>
      <c r="W101" s="77">
        <f t="shared" si="134"/>
        <v>0.125</v>
      </c>
      <c r="X101" s="77">
        <f t="shared" si="135"/>
        <v>53.5</v>
      </c>
      <c r="Y101" s="78">
        <f t="shared" si="136"/>
        <v>0.16646</v>
      </c>
      <c r="Z101" s="77">
        <f t="shared" si="143"/>
        <v>3.6</v>
      </c>
      <c r="AA101" s="77">
        <f t="shared" si="137"/>
        <v>4.0999999999999996</v>
      </c>
    </row>
    <row r="102" spans="1:27" s="28" customFormat="1" ht="15">
      <c r="A102" s="67"/>
      <c r="B102" s="67" t="s">
        <v>41</v>
      </c>
      <c r="C102" s="67" t="s">
        <v>134</v>
      </c>
      <c r="D102" s="68" t="s">
        <v>28</v>
      </c>
      <c r="E102" s="69"/>
      <c r="F102" s="70" t="s">
        <v>186</v>
      </c>
      <c r="G102" s="71" t="s">
        <v>129</v>
      </c>
      <c r="H102" s="67">
        <v>0.5</v>
      </c>
      <c r="I102" s="67">
        <v>20</v>
      </c>
      <c r="J102" s="67">
        <f t="shared" si="138"/>
        <v>10.7</v>
      </c>
      <c r="K102" s="67">
        <v>40</v>
      </c>
      <c r="L102" s="67">
        <f t="shared" si="139"/>
        <v>10</v>
      </c>
      <c r="M102" s="67">
        <v>410</v>
      </c>
      <c r="N102" s="67">
        <v>280</v>
      </c>
      <c r="O102" s="67">
        <v>290</v>
      </c>
      <c r="P102" s="72">
        <v>1.8</v>
      </c>
      <c r="Q102" s="73"/>
      <c r="R102" s="74">
        <f t="shared" si="140"/>
        <v>36</v>
      </c>
      <c r="S102" s="75">
        <v>5</v>
      </c>
      <c r="T102" s="76">
        <f t="shared" si="141"/>
        <v>180</v>
      </c>
      <c r="U102" s="77">
        <f t="shared" si="133"/>
        <v>180</v>
      </c>
      <c r="V102" s="77">
        <f t="shared" si="142"/>
        <v>50</v>
      </c>
      <c r="W102" s="77">
        <f t="shared" si="134"/>
        <v>0.125</v>
      </c>
      <c r="X102" s="77">
        <f t="shared" si="135"/>
        <v>53.5</v>
      </c>
      <c r="Y102" s="78">
        <f t="shared" si="136"/>
        <v>0.16646</v>
      </c>
      <c r="Z102" s="77">
        <f t="shared" si="143"/>
        <v>3.6</v>
      </c>
      <c r="AA102" s="77">
        <f t="shared" si="137"/>
        <v>4.0999999999999996</v>
      </c>
    </row>
    <row r="103" spans="1:27" s="28" customFormat="1" ht="15">
      <c r="A103" s="67"/>
      <c r="B103" s="67" t="s">
        <v>41</v>
      </c>
      <c r="C103" s="67" t="s">
        <v>134</v>
      </c>
      <c r="D103" s="68" t="s">
        <v>28</v>
      </c>
      <c r="E103" s="69"/>
      <c r="F103" s="70" t="s">
        <v>186</v>
      </c>
      <c r="G103" s="71" t="s">
        <v>130</v>
      </c>
      <c r="H103" s="67">
        <v>0.5</v>
      </c>
      <c r="I103" s="67">
        <v>20</v>
      </c>
      <c r="J103" s="67">
        <f t="shared" si="138"/>
        <v>10.7</v>
      </c>
      <c r="K103" s="67">
        <v>40</v>
      </c>
      <c r="L103" s="67">
        <f t="shared" si="139"/>
        <v>10</v>
      </c>
      <c r="M103" s="67">
        <v>410</v>
      </c>
      <c r="N103" s="67">
        <v>280</v>
      </c>
      <c r="O103" s="67">
        <v>290</v>
      </c>
      <c r="P103" s="72">
        <v>1.8</v>
      </c>
      <c r="Q103" s="73"/>
      <c r="R103" s="74">
        <f t="shared" si="140"/>
        <v>36</v>
      </c>
      <c r="S103" s="75">
        <v>5</v>
      </c>
      <c r="T103" s="76">
        <f t="shared" si="141"/>
        <v>180</v>
      </c>
      <c r="U103" s="77">
        <f t="shared" si="133"/>
        <v>180</v>
      </c>
      <c r="V103" s="77">
        <f t="shared" si="142"/>
        <v>50</v>
      </c>
      <c r="W103" s="77">
        <f t="shared" si="134"/>
        <v>0.125</v>
      </c>
      <c r="X103" s="77">
        <f t="shared" si="135"/>
        <v>53.5</v>
      </c>
      <c r="Y103" s="78">
        <f t="shared" si="136"/>
        <v>0.16646</v>
      </c>
      <c r="Z103" s="77">
        <f t="shared" si="143"/>
        <v>3.6</v>
      </c>
      <c r="AA103" s="77">
        <f t="shared" si="137"/>
        <v>4.0999999999999996</v>
      </c>
    </row>
    <row r="104" spans="1:27" s="28" customFormat="1" ht="15">
      <c r="A104" s="67"/>
      <c r="B104" s="67" t="s">
        <v>41</v>
      </c>
      <c r="C104" s="67" t="s">
        <v>134</v>
      </c>
      <c r="D104" s="68" t="s">
        <v>28</v>
      </c>
      <c r="E104" s="69"/>
      <c r="F104" s="70" t="s">
        <v>186</v>
      </c>
      <c r="G104" s="71" t="s">
        <v>131</v>
      </c>
      <c r="H104" s="67">
        <v>0.5</v>
      </c>
      <c r="I104" s="67">
        <v>20</v>
      </c>
      <c r="J104" s="67">
        <f t="shared" si="138"/>
        <v>10.7</v>
      </c>
      <c r="K104" s="67">
        <v>40</v>
      </c>
      <c r="L104" s="67">
        <f t="shared" si="139"/>
        <v>10</v>
      </c>
      <c r="M104" s="67">
        <v>410</v>
      </c>
      <c r="N104" s="67">
        <v>280</v>
      </c>
      <c r="O104" s="67">
        <v>290</v>
      </c>
      <c r="P104" s="72">
        <v>1.8</v>
      </c>
      <c r="Q104" s="73"/>
      <c r="R104" s="74">
        <f t="shared" si="140"/>
        <v>36</v>
      </c>
      <c r="S104" s="75">
        <v>5</v>
      </c>
      <c r="T104" s="76">
        <f t="shared" si="141"/>
        <v>180</v>
      </c>
      <c r="U104" s="77">
        <f t="shared" si="133"/>
        <v>180</v>
      </c>
      <c r="V104" s="77">
        <f t="shared" si="142"/>
        <v>50</v>
      </c>
      <c r="W104" s="77">
        <f t="shared" si="134"/>
        <v>0.125</v>
      </c>
      <c r="X104" s="77">
        <f t="shared" si="135"/>
        <v>53.5</v>
      </c>
      <c r="Y104" s="78">
        <f t="shared" si="136"/>
        <v>0.16646</v>
      </c>
      <c r="Z104" s="77">
        <f t="shared" si="143"/>
        <v>3.6</v>
      </c>
      <c r="AA104" s="77">
        <f t="shared" si="137"/>
        <v>4.0999999999999996</v>
      </c>
    </row>
    <row r="105" spans="1:27" s="28" customFormat="1" ht="15">
      <c r="A105" s="67"/>
      <c r="B105" s="67" t="s">
        <v>41</v>
      </c>
      <c r="C105" s="67" t="s">
        <v>134</v>
      </c>
      <c r="D105" s="68" t="s">
        <v>28</v>
      </c>
      <c r="E105" s="69"/>
      <c r="F105" s="70" t="s">
        <v>186</v>
      </c>
      <c r="G105" s="71" t="s">
        <v>132</v>
      </c>
      <c r="H105" s="67">
        <v>0.5</v>
      </c>
      <c r="I105" s="67">
        <v>20</v>
      </c>
      <c r="J105" s="67">
        <f t="shared" si="138"/>
        <v>10.7</v>
      </c>
      <c r="K105" s="67">
        <v>40</v>
      </c>
      <c r="L105" s="67">
        <f t="shared" si="139"/>
        <v>10</v>
      </c>
      <c r="M105" s="67">
        <v>410</v>
      </c>
      <c r="N105" s="67">
        <v>280</v>
      </c>
      <c r="O105" s="67">
        <v>290</v>
      </c>
      <c r="P105" s="72">
        <v>1.8</v>
      </c>
      <c r="Q105" s="73"/>
      <c r="R105" s="74">
        <f t="shared" si="140"/>
        <v>36</v>
      </c>
      <c r="S105" s="75">
        <v>5</v>
      </c>
      <c r="T105" s="76">
        <f t="shared" si="141"/>
        <v>180</v>
      </c>
      <c r="U105" s="77">
        <f t="shared" si="133"/>
        <v>180</v>
      </c>
      <c r="V105" s="77">
        <f t="shared" si="142"/>
        <v>50</v>
      </c>
      <c r="W105" s="77">
        <f t="shared" si="134"/>
        <v>0.125</v>
      </c>
      <c r="X105" s="77">
        <f t="shared" si="135"/>
        <v>53.5</v>
      </c>
      <c r="Y105" s="78">
        <f t="shared" si="136"/>
        <v>0.16646</v>
      </c>
      <c r="Z105" s="77">
        <f t="shared" si="143"/>
        <v>3.6</v>
      </c>
      <c r="AA105" s="77">
        <f t="shared" si="137"/>
        <v>4.0999999999999996</v>
      </c>
    </row>
    <row r="106" spans="1:27" ht="13.5" thickBot="1">
      <c r="A106" s="181"/>
      <c r="B106" s="181"/>
      <c r="C106" s="181"/>
      <c r="D106" s="181"/>
      <c r="E106" s="181"/>
      <c r="F106" s="181"/>
      <c r="G106" s="181"/>
      <c r="H106" s="8"/>
      <c r="I106" s="8"/>
      <c r="J106" s="8"/>
      <c r="K106" s="8"/>
      <c r="L106" s="8"/>
      <c r="M106" s="8"/>
      <c r="N106" s="8"/>
      <c r="O106" s="8"/>
      <c r="P106" s="8"/>
      <c r="Q106" s="9"/>
      <c r="R106" s="36"/>
      <c r="S106" s="49">
        <f t="shared" ref="S106:AA106" si="144">SUM(S99:S105)</f>
        <v>35</v>
      </c>
      <c r="T106" s="42">
        <f t="shared" si="144"/>
        <v>1260</v>
      </c>
      <c r="U106" s="29">
        <f t="shared" si="144"/>
        <v>1260</v>
      </c>
      <c r="V106" s="29">
        <f t="shared" si="144"/>
        <v>350</v>
      </c>
      <c r="W106" s="29">
        <f t="shared" si="144"/>
        <v>0.875</v>
      </c>
      <c r="X106" s="29">
        <f t="shared" si="144"/>
        <v>374.5</v>
      </c>
      <c r="Y106" s="30">
        <f t="shared" si="144"/>
        <v>1.1652200000000001</v>
      </c>
      <c r="Z106" s="29">
        <f t="shared" si="144"/>
        <v>25.200000000000003</v>
      </c>
      <c r="AA106" s="29">
        <f t="shared" si="144"/>
        <v>28.700000000000003</v>
      </c>
    </row>
    <row r="107" spans="1:27" s="28" customFormat="1" ht="8.25" customHeight="1">
      <c r="A107" s="57"/>
      <c r="B107" s="57"/>
      <c r="C107" s="57"/>
      <c r="D107" s="58"/>
      <c r="E107" s="59"/>
      <c r="F107" s="60"/>
      <c r="G107" s="61"/>
      <c r="H107" s="57"/>
      <c r="I107" s="57"/>
      <c r="J107" s="57"/>
      <c r="K107" s="57"/>
      <c r="L107" s="57"/>
      <c r="M107" s="57"/>
      <c r="N107" s="57"/>
      <c r="O107" s="57"/>
      <c r="P107" s="62"/>
      <c r="Q107" s="63"/>
      <c r="R107" s="64"/>
      <c r="S107" s="57"/>
      <c r="T107" s="65"/>
      <c r="U107" s="65"/>
      <c r="V107" s="65"/>
      <c r="W107" s="65"/>
      <c r="X107" s="65"/>
      <c r="Y107" s="66"/>
      <c r="Z107" s="65"/>
      <c r="AA107" s="65"/>
    </row>
    <row r="108" spans="1:27" ht="13.5" thickBot="1">
      <c r="A108" s="182" t="s">
        <v>135</v>
      </c>
      <c r="B108" s="182"/>
      <c r="C108" s="182"/>
      <c r="D108" s="182"/>
      <c r="E108" s="182"/>
      <c r="F108" s="182"/>
      <c r="G108" s="182"/>
      <c r="H108" s="50"/>
      <c r="I108" s="50"/>
      <c r="J108" s="50"/>
      <c r="K108" s="50"/>
      <c r="L108" s="50"/>
      <c r="M108" s="50"/>
      <c r="N108" s="50"/>
      <c r="O108" s="50"/>
      <c r="P108" s="50"/>
      <c r="Q108" s="51"/>
      <c r="R108" s="52"/>
      <c r="S108" s="53">
        <f t="shared" ref="S108:AA108" si="145">SUM(S100:S106)</f>
        <v>65</v>
      </c>
      <c r="T108" s="54">
        <f t="shared" si="145"/>
        <v>2340</v>
      </c>
      <c r="U108" s="55">
        <f t="shared" si="145"/>
        <v>2340</v>
      </c>
      <c r="V108" s="55">
        <f t="shared" si="145"/>
        <v>650</v>
      </c>
      <c r="W108" s="55">
        <f t="shared" si="145"/>
        <v>1.625</v>
      </c>
      <c r="X108" s="55">
        <f t="shared" si="145"/>
        <v>695.5</v>
      </c>
      <c r="Y108" s="56">
        <f t="shared" si="145"/>
        <v>2.1639800000000005</v>
      </c>
      <c r="Z108" s="55">
        <f t="shared" si="145"/>
        <v>46.800000000000004</v>
      </c>
      <c r="AA108" s="55">
        <f t="shared" si="145"/>
        <v>53.300000000000004</v>
      </c>
    </row>
    <row r="109" spans="1:27" ht="15">
      <c r="A109" s="3"/>
      <c r="B109" s="3" t="s">
        <v>25</v>
      </c>
      <c r="C109" s="3" t="s">
        <v>137</v>
      </c>
      <c r="D109" s="10" t="s">
        <v>28</v>
      </c>
      <c r="E109" s="20"/>
      <c r="F109" s="12" t="s">
        <v>186</v>
      </c>
      <c r="G109" s="13" t="s">
        <v>141</v>
      </c>
      <c r="H109" s="14">
        <v>20</v>
      </c>
      <c r="I109" s="14"/>
      <c r="J109" s="3">
        <f>H109+0.1</f>
        <v>20.100000000000001</v>
      </c>
      <c r="K109" s="3">
        <v>20</v>
      </c>
      <c r="L109" s="3">
        <v>20</v>
      </c>
      <c r="M109" s="3">
        <v>1100</v>
      </c>
      <c r="N109" s="3">
        <v>550</v>
      </c>
      <c r="O109" s="3">
        <v>150</v>
      </c>
      <c r="P109" s="15">
        <f>2.8*20</f>
        <v>56</v>
      </c>
      <c r="Q109" s="16"/>
      <c r="R109" s="37">
        <f>P109*(1-Q109)</f>
        <v>56</v>
      </c>
      <c r="S109" s="46">
        <v>5</v>
      </c>
      <c r="T109" s="41">
        <f>S109*P109</f>
        <v>280</v>
      </c>
      <c r="U109" s="17">
        <f>S109*R109</f>
        <v>280</v>
      </c>
      <c r="V109" s="17">
        <f>S109*L109</f>
        <v>100</v>
      </c>
      <c r="W109" s="17">
        <f>S109/K109</f>
        <v>0.25</v>
      </c>
      <c r="X109" s="18">
        <f t="shared" ref="X109:X115" si="146">S109*J109</f>
        <v>100.5</v>
      </c>
      <c r="Y109" s="19">
        <f>S109*((M109*N109*O109/1000000000))</f>
        <v>0.45374999999999999</v>
      </c>
      <c r="Z109" s="17">
        <f>P109/H109</f>
        <v>2.8</v>
      </c>
      <c r="AA109" s="17">
        <f t="shared" ref="AA109:AA115" si="147">Z109+0.5</f>
        <v>3.3</v>
      </c>
    </row>
    <row r="110" spans="1:27" ht="15">
      <c r="A110" s="3"/>
      <c r="B110" s="3" t="s">
        <v>25</v>
      </c>
      <c r="C110" s="3" t="s">
        <v>137</v>
      </c>
      <c r="D110" s="10" t="s">
        <v>28</v>
      </c>
      <c r="E110" s="20"/>
      <c r="F110" s="12" t="s">
        <v>186</v>
      </c>
      <c r="G110" s="33" t="s">
        <v>142</v>
      </c>
      <c r="H110" s="14">
        <v>20</v>
      </c>
      <c r="I110" s="14"/>
      <c r="J110" s="3">
        <f t="shared" ref="J110:J115" si="148">H110+0.1</f>
        <v>20.100000000000001</v>
      </c>
      <c r="K110" s="3">
        <v>20</v>
      </c>
      <c r="L110" s="3">
        <v>20</v>
      </c>
      <c r="M110" s="3">
        <v>1100</v>
      </c>
      <c r="N110" s="3">
        <v>550</v>
      </c>
      <c r="O110" s="3">
        <v>150</v>
      </c>
      <c r="P110" s="15">
        <f t="shared" ref="P110:P115" si="149">2.8*20</f>
        <v>56</v>
      </c>
      <c r="Q110" s="16"/>
      <c r="R110" s="37">
        <f t="shared" ref="R110:R115" si="150">P110*(1-Q110)</f>
        <v>56</v>
      </c>
      <c r="S110" s="46">
        <v>5</v>
      </c>
      <c r="T110" s="41">
        <f t="shared" ref="T110:T115" si="151">S110*P110</f>
        <v>280</v>
      </c>
      <c r="U110" s="17">
        <f t="shared" ref="U110:U115" si="152">S110*R110</f>
        <v>280</v>
      </c>
      <c r="V110" s="17">
        <f t="shared" ref="V110:V115" si="153">S110*L110</f>
        <v>100</v>
      </c>
      <c r="W110" s="17">
        <f t="shared" ref="W110:W115" si="154">S110/K110</f>
        <v>0.25</v>
      </c>
      <c r="X110" s="18">
        <f t="shared" si="146"/>
        <v>100.5</v>
      </c>
      <c r="Y110" s="19">
        <f t="shared" ref="Y110:Y115" si="155">S110*((M110*N110*O110/1000000000))</f>
        <v>0.45374999999999999</v>
      </c>
      <c r="Z110" s="17">
        <f t="shared" ref="Z110:Z115" si="156">P110/H110</f>
        <v>2.8</v>
      </c>
      <c r="AA110" s="17">
        <f t="shared" si="147"/>
        <v>3.3</v>
      </c>
    </row>
    <row r="111" spans="1:27" ht="15">
      <c r="A111" s="3"/>
      <c r="B111" s="3" t="s">
        <v>25</v>
      </c>
      <c r="C111" s="3" t="s">
        <v>137</v>
      </c>
      <c r="D111" s="10" t="s">
        <v>28</v>
      </c>
      <c r="E111" s="20"/>
      <c r="F111" s="12" t="s">
        <v>186</v>
      </c>
      <c r="G111" s="33" t="s">
        <v>143</v>
      </c>
      <c r="H111" s="14">
        <v>20</v>
      </c>
      <c r="I111" s="14"/>
      <c r="J111" s="3">
        <f t="shared" si="148"/>
        <v>20.100000000000001</v>
      </c>
      <c r="K111" s="3">
        <v>20</v>
      </c>
      <c r="L111" s="3">
        <v>20</v>
      </c>
      <c r="M111" s="3">
        <v>1100</v>
      </c>
      <c r="N111" s="3">
        <v>550</v>
      </c>
      <c r="O111" s="3">
        <v>150</v>
      </c>
      <c r="P111" s="15">
        <f t="shared" si="149"/>
        <v>56</v>
      </c>
      <c r="Q111" s="16"/>
      <c r="R111" s="37">
        <f t="shared" si="150"/>
        <v>56</v>
      </c>
      <c r="S111" s="46">
        <v>5</v>
      </c>
      <c r="T111" s="41">
        <f t="shared" si="151"/>
        <v>280</v>
      </c>
      <c r="U111" s="17">
        <f t="shared" si="152"/>
        <v>280</v>
      </c>
      <c r="V111" s="17">
        <f t="shared" si="153"/>
        <v>100</v>
      </c>
      <c r="W111" s="17">
        <f t="shared" si="154"/>
        <v>0.25</v>
      </c>
      <c r="X111" s="18">
        <f t="shared" si="146"/>
        <v>100.5</v>
      </c>
      <c r="Y111" s="19">
        <f t="shared" si="155"/>
        <v>0.45374999999999999</v>
      </c>
      <c r="Z111" s="17">
        <f t="shared" si="156"/>
        <v>2.8</v>
      </c>
      <c r="AA111" s="17">
        <f t="shared" si="147"/>
        <v>3.3</v>
      </c>
    </row>
    <row r="112" spans="1:27" ht="15">
      <c r="A112" s="3"/>
      <c r="B112" s="3" t="s">
        <v>25</v>
      </c>
      <c r="C112" s="3" t="s">
        <v>137</v>
      </c>
      <c r="D112" s="10" t="s">
        <v>28</v>
      </c>
      <c r="E112" s="20"/>
      <c r="F112" s="12" t="s">
        <v>186</v>
      </c>
      <c r="G112" s="33" t="s">
        <v>144</v>
      </c>
      <c r="H112" s="14">
        <v>20</v>
      </c>
      <c r="I112" s="14"/>
      <c r="J112" s="3">
        <f t="shared" si="148"/>
        <v>20.100000000000001</v>
      </c>
      <c r="K112" s="3">
        <v>20</v>
      </c>
      <c r="L112" s="3">
        <v>20</v>
      </c>
      <c r="M112" s="3">
        <v>1100</v>
      </c>
      <c r="N112" s="3">
        <v>550</v>
      </c>
      <c r="O112" s="3">
        <v>150</v>
      </c>
      <c r="P112" s="15">
        <f t="shared" si="149"/>
        <v>56</v>
      </c>
      <c r="Q112" s="16"/>
      <c r="R112" s="37">
        <f t="shared" si="150"/>
        <v>56</v>
      </c>
      <c r="S112" s="46">
        <v>5</v>
      </c>
      <c r="T112" s="41">
        <f t="shared" si="151"/>
        <v>280</v>
      </c>
      <c r="U112" s="17">
        <f t="shared" si="152"/>
        <v>280</v>
      </c>
      <c r="V112" s="17">
        <f t="shared" si="153"/>
        <v>100</v>
      </c>
      <c r="W112" s="17">
        <f t="shared" si="154"/>
        <v>0.25</v>
      </c>
      <c r="X112" s="18">
        <f t="shared" si="146"/>
        <v>100.5</v>
      </c>
      <c r="Y112" s="19">
        <f t="shared" si="155"/>
        <v>0.45374999999999999</v>
      </c>
      <c r="Z112" s="17">
        <f t="shared" si="156"/>
        <v>2.8</v>
      </c>
      <c r="AA112" s="17">
        <f t="shared" si="147"/>
        <v>3.3</v>
      </c>
    </row>
    <row r="113" spans="1:27" ht="15">
      <c r="A113" s="3"/>
      <c r="B113" s="3" t="s">
        <v>25</v>
      </c>
      <c r="C113" s="3" t="s">
        <v>137</v>
      </c>
      <c r="D113" s="10" t="s">
        <v>28</v>
      </c>
      <c r="E113" s="20"/>
      <c r="F113" s="12" t="s">
        <v>186</v>
      </c>
      <c r="G113" s="33" t="s">
        <v>145</v>
      </c>
      <c r="H113" s="14">
        <v>20</v>
      </c>
      <c r="I113" s="14"/>
      <c r="J113" s="3">
        <f t="shared" si="148"/>
        <v>20.100000000000001</v>
      </c>
      <c r="K113" s="3">
        <v>20</v>
      </c>
      <c r="L113" s="3">
        <v>20</v>
      </c>
      <c r="M113" s="3">
        <v>1100</v>
      </c>
      <c r="N113" s="3">
        <v>550</v>
      </c>
      <c r="O113" s="3">
        <v>150</v>
      </c>
      <c r="P113" s="15">
        <f t="shared" si="149"/>
        <v>56</v>
      </c>
      <c r="Q113" s="16"/>
      <c r="R113" s="37">
        <f t="shared" si="150"/>
        <v>56</v>
      </c>
      <c r="S113" s="46">
        <v>5</v>
      </c>
      <c r="T113" s="41">
        <f t="shared" si="151"/>
        <v>280</v>
      </c>
      <c r="U113" s="17">
        <f t="shared" si="152"/>
        <v>280</v>
      </c>
      <c r="V113" s="17">
        <f t="shared" si="153"/>
        <v>100</v>
      </c>
      <c r="W113" s="17">
        <f t="shared" si="154"/>
        <v>0.25</v>
      </c>
      <c r="X113" s="18">
        <f t="shared" si="146"/>
        <v>100.5</v>
      </c>
      <c r="Y113" s="19">
        <f t="shared" si="155"/>
        <v>0.45374999999999999</v>
      </c>
      <c r="Z113" s="17">
        <f t="shared" si="156"/>
        <v>2.8</v>
      </c>
      <c r="AA113" s="17">
        <f t="shared" si="147"/>
        <v>3.3</v>
      </c>
    </row>
    <row r="114" spans="1:27" ht="15">
      <c r="A114" s="3"/>
      <c r="B114" s="3" t="s">
        <v>25</v>
      </c>
      <c r="C114" s="3" t="s">
        <v>137</v>
      </c>
      <c r="D114" s="10" t="s">
        <v>28</v>
      </c>
      <c r="E114" s="20"/>
      <c r="F114" s="12" t="s">
        <v>186</v>
      </c>
      <c r="G114" s="33" t="s">
        <v>146</v>
      </c>
      <c r="H114" s="14">
        <v>20</v>
      </c>
      <c r="I114" s="14"/>
      <c r="J114" s="3">
        <f t="shared" si="148"/>
        <v>20.100000000000001</v>
      </c>
      <c r="K114" s="3">
        <v>20</v>
      </c>
      <c r="L114" s="3">
        <v>20</v>
      </c>
      <c r="M114" s="3">
        <v>1100</v>
      </c>
      <c r="N114" s="3">
        <v>550</v>
      </c>
      <c r="O114" s="3">
        <v>150</v>
      </c>
      <c r="P114" s="15">
        <f t="shared" si="149"/>
        <v>56</v>
      </c>
      <c r="Q114" s="16"/>
      <c r="R114" s="37">
        <f t="shared" si="150"/>
        <v>56</v>
      </c>
      <c r="S114" s="46">
        <v>5</v>
      </c>
      <c r="T114" s="41">
        <f t="shared" si="151"/>
        <v>280</v>
      </c>
      <c r="U114" s="17">
        <f t="shared" si="152"/>
        <v>280</v>
      </c>
      <c r="V114" s="17">
        <f t="shared" si="153"/>
        <v>100</v>
      </c>
      <c r="W114" s="17">
        <f t="shared" si="154"/>
        <v>0.25</v>
      </c>
      <c r="X114" s="18">
        <f t="shared" si="146"/>
        <v>100.5</v>
      </c>
      <c r="Y114" s="19">
        <f t="shared" si="155"/>
        <v>0.45374999999999999</v>
      </c>
      <c r="Z114" s="17">
        <f t="shared" si="156"/>
        <v>2.8</v>
      </c>
      <c r="AA114" s="17">
        <f t="shared" si="147"/>
        <v>3.3</v>
      </c>
    </row>
    <row r="115" spans="1:27" ht="15">
      <c r="A115" s="3"/>
      <c r="B115" s="3" t="s">
        <v>25</v>
      </c>
      <c r="C115" s="3" t="s">
        <v>137</v>
      </c>
      <c r="D115" s="10" t="s">
        <v>28</v>
      </c>
      <c r="E115" s="20"/>
      <c r="F115" s="12" t="s">
        <v>186</v>
      </c>
      <c r="G115" s="33" t="s">
        <v>147</v>
      </c>
      <c r="H115" s="14">
        <v>20</v>
      </c>
      <c r="I115" s="14"/>
      <c r="J115" s="3">
        <f t="shared" si="148"/>
        <v>20.100000000000001</v>
      </c>
      <c r="K115" s="3">
        <v>20</v>
      </c>
      <c r="L115" s="3">
        <v>20</v>
      </c>
      <c r="M115" s="3">
        <v>1100</v>
      </c>
      <c r="N115" s="3">
        <v>550</v>
      </c>
      <c r="O115" s="3">
        <v>150</v>
      </c>
      <c r="P115" s="15">
        <f t="shared" si="149"/>
        <v>56</v>
      </c>
      <c r="Q115" s="16"/>
      <c r="R115" s="37">
        <f t="shared" si="150"/>
        <v>56</v>
      </c>
      <c r="S115" s="46">
        <v>5</v>
      </c>
      <c r="T115" s="41">
        <f t="shared" si="151"/>
        <v>280</v>
      </c>
      <c r="U115" s="17">
        <f t="shared" si="152"/>
        <v>280</v>
      </c>
      <c r="V115" s="17">
        <f t="shared" si="153"/>
        <v>100</v>
      </c>
      <c r="W115" s="17">
        <f t="shared" si="154"/>
        <v>0.25</v>
      </c>
      <c r="X115" s="18">
        <f t="shared" si="146"/>
        <v>100.5</v>
      </c>
      <c r="Y115" s="19">
        <f t="shared" si="155"/>
        <v>0.45374999999999999</v>
      </c>
      <c r="Z115" s="17">
        <f t="shared" si="156"/>
        <v>2.8</v>
      </c>
      <c r="AA115" s="17">
        <f t="shared" si="147"/>
        <v>3.3</v>
      </c>
    </row>
    <row r="116" spans="1:27" ht="12.75">
      <c r="A116" s="181" t="s">
        <v>136</v>
      </c>
      <c r="B116" s="181"/>
      <c r="C116" s="181"/>
      <c r="D116" s="181"/>
      <c r="E116" s="181"/>
      <c r="F116" s="181"/>
      <c r="G116" s="181"/>
      <c r="H116" s="8"/>
      <c r="I116" s="8"/>
      <c r="J116" s="8"/>
      <c r="K116" s="8"/>
      <c r="L116" s="8"/>
      <c r="M116" s="8"/>
      <c r="N116" s="8"/>
      <c r="O116" s="8"/>
      <c r="P116" s="8"/>
      <c r="Q116" s="9"/>
      <c r="R116" s="36"/>
      <c r="S116" s="47">
        <f t="shared" ref="S116:AA116" si="157">SUM(S109:S115)</f>
        <v>35</v>
      </c>
      <c r="T116" s="42">
        <f t="shared" si="157"/>
        <v>1960</v>
      </c>
      <c r="U116" s="29">
        <f t="shared" si="157"/>
        <v>1960</v>
      </c>
      <c r="V116" s="29">
        <f t="shared" si="157"/>
        <v>700</v>
      </c>
      <c r="W116" s="29">
        <f t="shared" si="157"/>
        <v>1.75</v>
      </c>
      <c r="X116" s="29">
        <f t="shared" si="157"/>
        <v>703.5</v>
      </c>
      <c r="Y116" s="30">
        <f t="shared" si="157"/>
        <v>3.1762499999999996</v>
      </c>
      <c r="Z116" s="29">
        <f t="shared" si="157"/>
        <v>19.600000000000001</v>
      </c>
      <c r="AA116" s="29">
        <f t="shared" si="157"/>
        <v>23.1</v>
      </c>
    </row>
    <row r="117" spans="1:27" s="28" customFormat="1" ht="15" customHeight="1">
      <c r="A117" s="67"/>
      <c r="B117" s="67" t="s">
        <v>25</v>
      </c>
      <c r="C117" s="67" t="s">
        <v>137</v>
      </c>
      <c r="D117" s="68" t="s">
        <v>28</v>
      </c>
      <c r="E117" s="69"/>
      <c r="F117" s="70" t="s">
        <v>186</v>
      </c>
      <c r="G117" s="71" t="s">
        <v>179</v>
      </c>
      <c r="H117" s="67">
        <v>15</v>
      </c>
      <c r="I117" s="67"/>
      <c r="J117" s="67">
        <f>H117+0.7</f>
        <v>15.7</v>
      </c>
      <c r="K117" s="67">
        <v>40</v>
      </c>
      <c r="L117" s="67">
        <v>15</v>
      </c>
      <c r="M117" s="67">
        <v>410</v>
      </c>
      <c r="N117" s="67">
        <v>280</v>
      </c>
      <c r="O117" s="67">
        <v>290</v>
      </c>
      <c r="P117" s="72">
        <f>2.9*15</f>
        <v>43.5</v>
      </c>
      <c r="Q117" s="73"/>
      <c r="R117" s="74">
        <f>P117*(1-Q117)</f>
        <v>43.5</v>
      </c>
      <c r="S117" s="75">
        <v>5</v>
      </c>
      <c r="T117" s="76">
        <f>S117*P117</f>
        <v>217.5</v>
      </c>
      <c r="U117" s="77">
        <f>T117</f>
        <v>217.5</v>
      </c>
      <c r="V117" s="77">
        <f>S117*L117</f>
        <v>75</v>
      </c>
      <c r="W117" s="77">
        <f>S117/K117</f>
        <v>0.125</v>
      </c>
      <c r="X117" s="77">
        <f>S117*J117</f>
        <v>78.5</v>
      </c>
      <c r="Y117" s="78">
        <f>S117*((M117*N117*O117/1000000000))</f>
        <v>0.16646</v>
      </c>
      <c r="Z117" s="77">
        <f>P117/H117</f>
        <v>2.9</v>
      </c>
      <c r="AA117" s="77">
        <f t="shared" ref="AA117:AA123" si="158">Z117+0.5</f>
        <v>3.4</v>
      </c>
    </row>
    <row r="118" spans="1:27" s="28" customFormat="1" ht="15" customHeight="1">
      <c r="A118" s="67"/>
      <c r="B118" s="67" t="s">
        <v>25</v>
      </c>
      <c r="C118" s="67" t="s">
        <v>137</v>
      </c>
      <c r="D118" s="68" t="s">
        <v>28</v>
      </c>
      <c r="E118" s="69"/>
      <c r="F118" s="70" t="s">
        <v>186</v>
      </c>
      <c r="G118" s="71" t="s">
        <v>180</v>
      </c>
      <c r="H118" s="67">
        <v>15</v>
      </c>
      <c r="I118" s="67"/>
      <c r="J118" s="67">
        <f t="shared" ref="J118:J123" si="159">H118+0.7</f>
        <v>15.7</v>
      </c>
      <c r="K118" s="67">
        <v>40</v>
      </c>
      <c r="L118" s="67">
        <v>15</v>
      </c>
      <c r="M118" s="67">
        <v>410</v>
      </c>
      <c r="N118" s="67">
        <v>280</v>
      </c>
      <c r="O118" s="67">
        <v>290</v>
      </c>
      <c r="P118" s="72">
        <f t="shared" ref="P118:P123" si="160">2.9*15</f>
        <v>43.5</v>
      </c>
      <c r="Q118" s="73"/>
      <c r="R118" s="74">
        <f t="shared" ref="R118:R123" si="161">P118*(1-Q118)</f>
        <v>43.5</v>
      </c>
      <c r="S118" s="75">
        <v>5</v>
      </c>
      <c r="T118" s="76">
        <f t="shared" ref="T118:T123" si="162">S118*P118</f>
        <v>217.5</v>
      </c>
      <c r="U118" s="77">
        <f t="shared" ref="U118:U123" si="163">T118</f>
        <v>217.5</v>
      </c>
      <c r="V118" s="77">
        <f t="shared" ref="V118:V123" si="164">S118*L118</f>
        <v>75</v>
      </c>
      <c r="W118" s="77">
        <f t="shared" ref="W118:W123" si="165">S118/K118</f>
        <v>0.125</v>
      </c>
      <c r="X118" s="77">
        <f t="shared" ref="X118:X123" si="166">S118*J118</f>
        <v>78.5</v>
      </c>
      <c r="Y118" s="78">
        <f t="shared" ref="Y118:Y123" si="167">S118*((M118*N118*O118/1000000000))</f>
        <v>0.16646</v>
      </c>
      <c r="Z118" s="77">
        <f t="shared" ref="Z118:Z123" si="168">P118/H118</f>
        <v>2.9</v>
      </c>
      <c r="AA118" s="77">
        <f t="shared" si="158"/>
        <v>3.4</v>
      </c>
    </row>
    <row r="119" spans="1:27" s="28" customFormat="1" ht="15" customHeight="1">
      <c r="A119" s="67"/>
      <c r="B119" s="67" t="s">
        <v>25</v>
      </c>
      <c r="C119" s="67" t="s">
        <v>137</v>
      </c>
      <c r="D119" s="68" t="s">
        <v>28</v>
      </c>
      <c r="E119" s="69"/>
      <c r="F119" s="70" t="s">
        <v>186</v>
      </c>
      <c r="G119" s="71" t="s">
        <v>181</v>
      </c>
      <c r="H119" s="67">
        <v>15</v>
      </c>
      <c r="I119" s="67"/>
      <c r="J119" s="67">
        <f t="shared" si="159"/>
        <v>15.7</v>
      </c>
      <c r="K119" s="67">
        <v>40</v>
      </c>
      <c r="L119" s="67">
        <v>15</v>
      </c>
      <c r="M119" s="67">
        <v>410</v>
      </c>
      <c r="N119" s="67">
        <v>280</v>
      </c>
      <c r="O119" s="67">
        <v>290</v>
      </c>
      <c r="P119" s="72">
        <f t="shared" si="160"/>
        <v>43.5</v>
      </c>
      <c r="Q119" s="73"/>
      <c r="R119" s="74">
        <f t="shared" si="161"/>
        <v>43.5</v>
      </c>
      <c r="S119" s="75">
        <v>5</v>
      </c>
      <c r="T119" s="76">
        <f t="shared" si="162"/>
        <v>217.5</v>
      </c>
      <c r="U119" s="77">
        <f t="shared" si="163"/>
        <v>217.5</v>
      </c>
      <c r="V119" s="77">
        <f t="shared" si="164"/>
        <v>75</v>
      </c>
      <c r="W119" s="77">
        <f t="shared" si="165"/>
        <v>0.125</v>
      </c>
      <c r="X119" s="77">
        <f t="shared" si="166"/>
        <v>78.5</v>
      </c>
      <c r="Y119" s="78">
        <f t="shared" si="167"/>
        <v>0.16646</v>
      </c>
      <c r="Z119" s="77">
        <f t="shared" si="168"/>
        <v>2.9</v>
      </c>
      <c r="AA119" s="77">
        <f t="shared" si="158"/>
        <v>3.4</v>
      </c>
    </row>
    <row r="120" spans="1:27" s="28" customFormat="1" ht="15" customHeight="1">
      <c r="A120" s="67"/>
      <c r="B120" s="67" t="s">
        <v>25</v>
      </c>
      <c r="C120" s="67" t="s">
        <v>137</v>
      </c>
      <c r="D120" s="68" t="s">
        <v>28</v>
      </c>
      <c r="E120" s="69"/>
      <c r="F120" s="70" t="s">
        <v>186</v>
      </c>
      <c r="G120" s="71" t="s">
        <v>182</v>
      </c>
      <c r="H120" s="67">
        <v>15</v>
      </c>
      <c r="I120" s="67"/>
      <c r="J120" s="67">
        <f t="shared" si="159"/>
        <v>15.7</v>
      </c>
      <c r="K120" s="67">
        <v>40</v>
      </c>
      <c r="L120" s="67">
        <v>15</v>
      </c>
      <c r="M120" s="67">
        <v>410</v>
      </c>
      <c r="N120" s="67">
        <v>280</v>
      </c>
      <c r="O120" s="67">
        <v>290</v>
      </c>
      <c r="P120" s="72">
        <f t="shared" si="160"/>
        <v>43.5</v>
      </c>
      <c r="Q120" s="73"/>
      <c r="R120" s="74">
        <f t="shared" si="161"/>
        <v>43.5</v>
      </c>
      <c r="S120" s="75">
        <v>5</v>
      </c>
      <c r="T120" s="76">
        <f t="shared" si="162"/>
        <v>217.5</v>
      </c>
      <c r="U120" s="77">
        <f t="shared" si="163"/>
        <v>217.5</v>
      </c>
      <c r="V120" s="77">
        <f t="shared" si="164"/>
        <v>75</v>
      </c>
      <c r="W120" s="77">
        <f t="shared" si="165"/>
        <v>0.125</v>
      </c>
      <c r="X120" s="77">
        <f t="shared" si="166"/>
        <v>78.5</v>
      </c>
      <c r="Y120" s="78">
        <f t="shared" si="167"/>
        <v>0.16646</v>
      </c>
      <c r="Z120" s="77">
        <f t="shared" si="168"/>
        <v>2.9</v>
      </c>
      <c r="AA120" s="77">
        <f t="shared" si="158"/>
        <v>3.4</v>
      </c>
    </row>
    <row r="121" spans="1:27" s="28" customFormat="1" ht="15" customHeight="1">
      <c r="A121" s="67"/>
      <c r="B121" s="67" t="s">
        <v>25</v>
      </c>
      <c r="C121" s="67" t="s">
        <v>137</v>
      </c>
      <c r="D121" s="68" t="s">
        <v>28</v>
      </c>
      <c r="E121" s="69"/>
      <c r="F121" s="70" t="s">
        <v>186</v>
      </c>
      <c r="G121" s="71" t="s">
        <v>183</v>
      </c>
      <c r="H121" s="67">
        <v>15</v>
      </c>
      <c r="I121" s="67"/>
      <c r="J121" s="67">
        <f t="shared" si="159"/>
        <v>15.7</v>
      </c>
      <c r="K121" s="67">
        <v>40</v>
      </c>
      <c r="L121" s="67">
        <v>15</v>
      </c>
      <c r="M121" s="67">
        <v>410</v>
      </c>
      <c r="N121" s="67">
        <v>280</v>
      </c>
      <c r="O121" s="67">
        <v>290</v>
      </c>
      <c r="P121" s="72">
        <f t="shared" si="160"/>
        <v>43.5</v>
      </c>
      <c r="Q121" s="73"/>
      <c r="R121" s="74">
        <f t="shared" si="161"/>
        <v>43.5</v>
      </c>
      <c r="S121" s="75">
        <v>5</v>
      </c>
      <c r="T121" s="76">
        <f t="shared" si="162"/>
        <v>217.5</v>
      </c>
      <c r="U121" s="77">
        <f t="shared" si="163"/>
        <v>217.5</v>
      </c>
      <c r="V121" s="77">
        <f t="shared" si="164"/>
        <v>75</v>
      </c>
      <c r="W121" s="77">
        <f t="shared" si="165"/>
        <v>0.125</v>
      </c>
      <c r="X121" s="77">
        <f t="shared" si="166"/>
        <v>78.5</v>
      </c>
      <c r="Y121" s="78">
        <f t="shared" si="167"/>
        <v>0.16646</v>
      </c>
      <c r="Z121" s="77">
        <f t="shared" si="168"/>
        <v>2.9</v>
      </c>
      <c r="AA121" s="77">
        <f t="shared" si="158"/>
        <v>3.4</v>
      </c>
    </row>
    <row r="122" spans="1:27" s="28" customFormat="1" ht="15" customHeight="1">
      <c r="A122" s="67"/>
      <c r="B122" s="67" t="s">
        <v>25</v>
      </c>
      <c r="C122" s="67" t="s">
        <v>137</v>
      </c>
      <c r="D122" s="68" t="s">
        <v>28</v>
      </c>
      <c r="E122" s="69"/>
      <c r="F122" s="70" t="s">
        <v>186</v>
      </c>
      <c r="G122" s="71" t="s">
        <v>184</v>
      </c>
      <c r="H122" s="67">
        <v>15</v>
      </c>
      <c r="I122" s="67"/>
      <c r="J122" s="67">
        <f t="shared" si="159"/>
        <v>15.7</v>
      </c>
      <c r="K122" s="67">
        <v>40</v>
      </c>
      <c r="L122" s="67">
        <v>15</v>
      </c>
      <c r="M122" s="67">
        <v>410</v>
      </c>
      <c r="N122" s="67">
        <v>280</v>
      </c>
      <c r="O122" s="67">
        <v>290</v>
      </c>
      <c r="P122" s="72">
        <f t="shared" si="160"/>
        <v>43.5</v>
      </c>
      <c r="Q122" s="73"/>
      <c r="R122" s="74">
        <f t="shared" si="161"/>
        <v>43.5</v>
      </c>
      <c r="S122" s="75">
        <v>5</v>
      </c>
      <c r="T122" s="76">
        <f t="shared" si="162"/>
        <v>217.5</v>
      </c>
      <c r="U122" s="77">
        <f t="shared" si="163"/>
        <v>217.5</v>
      </c>
      <c r="V122" s="77">
        <f t="shared" si="164"/>
        <v>75</v>
      </c>
      <c r="W122" s="77">
        <f t="shared" si="165"/>
        <v>0.125</v>
      </c>
      <c r="X122" s="77">
        <f t="shared" si="166"/>
        <v>78.5</v>
      </c>
      <c r="Y122" s="78">
        <f t="shared" si="167"/>
        <v>0.16646</v>
      </c>
      <c r="Z122" s="77">
        <f t="shared" si="168"/>
        <v>2.9</v>
      </c>
      <c r="AA122" s="77">
        <f t="shared" si="158"/>
        <v>3.4</v>
      </c>
    </row>
    <row r="123" spans="1:27" s="28" customFormat="1" ht="15" customHeight="1">
      <c r="A123" s="67"/>
      <c r="B123" s="67" t="s">
        <v>25</v>
      </c>
      <c r="C123" s="67" t="s">
        <v>137</v>
      </c>
      <c r="D123" s="68" t="s">
        <v>28</v>
      </c>
      <c r="E123" s="69"/>
      <c r="F123" s="70" t="s">
        <v>186</v>
      </c>
      <c r="G123" s="71" t="s">
        <v>185</v>
      </c>
      <c r="H123" s="67">
        <v>15</v>
      </c>
      <c r="I123" s="67"/>
      <c r="J123" s="67">
        <f t="shared" si="159"/>
        <v>15.7</v>
      </c>
      <c r="K123" s="67">
        <v>40</v>
      </c>
      <c r="L123" s="67">
        <v>15</v>
      </c>
      <c r="M123" s="67">
        <v>410</v>
      </c>
      <c r="N123" s="67">
        <v>280</v>
      </c>
      <c r="O123" s="67">
        <v>290</v>
      </c>
      <c r="P123" s="72">
        <f t="shared" si="160"/>
        <v>43.5</v>
      </c>
      <c r="Q123" s="73"/>
      <c r="R123" s="74">
        <f t="shared" si="161"/>
        <v>43.5</v>
      </c>
      <c r="S123" s="75">
        <v>5</v>
      </c>
      <c r="T123" s="76">
        <f t="shared" si="162"/>
        <v>217.5</v>
      </c>
      <c r="U123" s="77">
        <f t="shared" si="163"/>
        <v>217.5</v>
      </c>
      <c r="V123" s="77">
        <f t="shared" si="164"/>
        <v>75</v>
      </c>
      <c r="W123" s="77">
        <f t="shared" si="165"/>
        <v>0.125</v>
      </c>
      <c r="X123" s="77">
        <f t="shared" si="166"/>
        <v>78.5</v>
      </c>
      <c r="Y123" s="78">
        <f t="shared" si="167"/>
        <v>0.16646</v>
      </c>
      <c r="Z123" s="77">
        <f t="shared" si="168"/>
        <v>2.9</v>
      </c>
      <c r="AA123" s="77">
        <f t="shared" si="158"/>
        <v>3.4</v>
      </c>
    </row>
    <row r="124" spans="1:27" ht="12.75">
      <c r="A124" s="181" t="s">
        <v>139</v>
      </c>
      <c r="B124" s="181"/>
      <c r="C124" s="181"/>
      <c r="D124" s="181"/>
      <c r="E124" s="181"/>
      <c r="F124" s="181"/>
      <c r="G124" s="181"/>
      <c r="H124" s="8"/>
      <c r="I124" s="8"/>
      <c r="J124" s="8"/>
      <c r="K124" s="8"/>
      <c r="L124" s="8"/>
      <c r="M124" s="8"/>
      <c r="N124" s="8"/>
      <c r="O124" s="8"/>
      <c r="P124" s="8"/>
      <c r="Q124" s="9"/>
      <c r="R124" s="36"/>
      <c r="S124" s="47">
        <f t="shared" ref="S124:AA124" si="169">SUM(S117:S123)</f>
        <v>35</v>
      </c>
      <c r="T124" s="42">
        <f t="shared" si="169"/>
        <v>1522.5</v>
      </c>
      <c r="U124" s="29">
        <f t="shared" si="169"/>
        <v>1522.5</v>
      </c>
      <c r="V124" s="29">
        <f t="shared" si="169"/>
        <v>525</v>
      </c>
      <c r="W124" s="29">
        <f t="shared" si="169"/>
        <v>0.875</v>
      </c>
      <c r="X124" s="29">
        <f t="shared" si="169"/>
        <v>549.5</v>
      </c>
      <c r="Y124" s="30">
        <f t="shared" si="169"/>
        <v>1.1652200000000001</v>
      </c>
      <c r="Z124" s="29">
        <f t="shared" si="169"/>
        <v>20.299999999999997</v>
      </c>
      <c r="AA124" s="29">
        <f t="shared" si="169"/>
        <v>23.799999999999997</v>
      </c>
    </row>
    <row r="125" spans="1:27" s="28" customFormat="1" ht="15">
      <c r="A125" s="21"/>
      <c r="B125" s="21" t="s">
        <v>41</v>
      </c>
      <c r="C125" s="3" t="s">
        <v>137</v>
      </c>
      <c r="D125" s="10" t="s">
        <v>28</v>
      </c>
      <c r="E125" s="22"/>
      <c r="F125" s="12" t="s">
        <v>186</v>
      </c>
      <c r="G125" s="13" t="s">
        <v>148</v>
      </c>
      <c r="H125" s="21">
        <v>1</v>
      </c>
      <c r="I125" s="21">
        <v>12</v>
      </c>
      <c r="J125" s="21">
        <f>I125+0.7</f>
        <v>12.7</v>
      </c>
      <c r="K125" s="21">
        <v>40</v>
      </c>
      <c r="L125" s="21">
        <f>I125*H125</f>
        <v>12</v>
      </c>
      <c r="M125" s="21">
        <v>410</v>
      </c>
      <c r="N125" s="21">
        <v>280</v>
      </c>
      <c r="O125" s="3">
        <v>290</v>
      </c>
      <c r="P125" s="24">
        <v>3</v>
      </c>
      <c r="Q125" s="25"/>
      <c r="R125" s="38">
        <f>(P125*I125)*(1-Q125)</f>
        <v>36</v>
      </c>
      <c r="S125" s="48">
        <v>5</v>
      </c>
      <c r="T125" s="43">
        <f>S125*R125</f>
        <v>180</v>
      </c>
      <c r="U125" s="26">
        <f t="shared" ref="U125:U131" si="170">S125*R125</f>
        <v>180</v>
      </c>
      <c r="V125" s="26">
        <f t="shared" ref="V125:V131" si="171">S125*L125</f>
        <v>60</v>
      </c>
      <c r="W125" s="26">
        <f t="shared" ref="W125:W131" si="172">S125/K125</f>
        <v>0.125</v>
      </c>
      <c r="X125" s="26">
        <f t="shared" ref="X125:X131" si="173">S125*J125</f>
        <v>63.5</v>
      </c>
      <c r="Y125" s="27">
        <f t="shared" ref="Y125:Y131" si="174">S125*((M125*N125*O125/1000000000))</f>
        <v>0.16646</v>
      </c>
      <c r="Z125" s="17">
        <f>P125/H125</f>
        <v>3</v>
      </c>
      <c r="AA125" s="17">
        <f t="shared" ref="AA125:AA131" si="175">Z125+0.5</f>
        <v>3.5</v>
      </c>
    </row>
    <row r="126" spans="1:27" s="28" customFormat="1" ht="15">
      <c r="A126" s="21"/>
      <c r="B126" s="21" t="s">
        <v>41</v>
      </c>
      <c r="C126" s="3" t="s">
        <v>137</v>
      </c>
      <c r="D126" s="10" t="s">
        <v>28</v>
      </c>
      <c r="E126" s="22"/>
      <c r="F126" s="12" t="s">
        <v>186</v>
      </c>
      <c r="G126" s="33" t="s">
        <v>149</v>
      </c>
      <c r="H126" s="21">
        <v>1</v>
      </c>
      <c r="I126" s="21">
        <v>12</v>
      </c>
      <c r="J126" s="21">
        <f t="shared" ref="J126:J131" si="176">I126+0.7</f>
        <v>12.7</v>
      </c>
      <c r="K126" s="21">
        <v>40</v>
      </c>
      <c r="L126" s="21">
        <f t="shared" ref="L126:L131" si="177">I126*H126</f>
        <v>12</v>
      </c>
      <c r="M126" s="21">
        <v>410</v>
      </c>
      <c r="N126" s="21">
        <v>280</v>
      </c>
      <c r="O126" s="3">
        <v>290</v>
      </c>
      <c r="P126" s="24">
        <v>3</v>
      </c>
      <c r="Q126" s="25"/>
      <c r="R126" s="38">
        <f t="shared" ref="R126:R131" si="178">(P126*I126)*(1-Q126)</f>
        <v>36</v>
      </c>
      <c r="S126" s="48">
        <v>5</v>
      </c>
      <c r="T126" s="43">
        <f t="shared" ref="T126:T131" si="179">S126*R126</f>
        <v>180</v>
      </c>
      <c r="U126" s="26">
        <f t="shared" si="170"/>
        <v>180</v>
      </c>
      <c r="V126" s="26">
        <f t="shared" si="171"/>
        <v>60</v>
      </c>
      <c r="W126" s="26">
        <f t="shared" si="172"/>
        <v>0.125</v>
      </c>
      <c r="X126" s="26">
        <f t="shared" si="173"/>
        <v>63.5</v>
      </c>
      <c r="Y126" s="27">
        <f t="shared" si="174"/>
        <v>0.16646</v>
      </c>
      <c r="Z126" s="17">
        <f t="shared" ref="Z126:Z131" si="180">P126/H126</f>
        <v>3</v>
      </c>
      <c r="AA126" s="17">
        <f t="shared" si="175"/>
        <v>3.5</v>
      </c>
    </row>
    <row r="127" spans="1:27" s="28" customFormat="1" ht="15">
      <c r="A127" s="21"/>
      <c r="B127" s="21" t="s">
        <v>41</v>
      </c>
      <c r="C127" s="3" t="s">
        <v>137</v>
      </c>
      <c r="D127" s="10" t="s">
        <v>28</v>
      </c>
      <c r="E127" s="22"/>
      <c r="F127" s="12" t="s">
        <v>186</v>
      </c>
      <c r="G127" s="33" t="s">
        <v>150</v>
      </c>
      <c r="H127" s="21">
        <v>1</v>
      </c>
      <c r="I127" s="21">
        <v>12</v>
      </c>
      <c r="J127" s="21">
        <f t="shared" si="176"/>
        <v>12.7</v>
      </c>
      <c r="K127" s="21">
        <v>40</v>
      </c>
      <c r="L127" s="21">
        <f t="shared" si="177"/>
        <v>12</v>
      </c>
      <c r="M127" s="21">
        <v>410</v>
      </c>
      <c r="N127" s="21">
        <v>280</v>
      </c>
      <c r="O127" s="3">
        <v>290</v>
      </c>
      <c r="P127" s="24">
        <v>3</v>
      </c>
      <c r="Q127" s="25"/>
      <c r="R127" s="38">
        <f t="shared" si="178"/>
        <v>36</v>
      </c>
      <c r="S127" s="48">
        <v>5</v>
      </c>
      <c r="T127" s="43">
        <f t="shared" si="179"/>
        <v>180</v>
      </c>
      <c r="U127" s="26">
        <f t="shared" si="170"/>
        <v>180</v>
      </c>
      <c r="V127" s="26">
        <f t="shared" si="171"/>
        <v>60</v>
      </c>
      <c r="W127" s="26">
        <f t="shared" si="172"/>
        <v>0.125</v>
      </c>
      <c r="X127" s="26">
        <f t="shared" si="173"/>
        <v>63.5</v>
      </c>
      <c r="Y127" s="27">
        <f t="shared" si="174"/>
        <v>0.16646</v>
      </c>
      <c r="Z127" s="17">
        <f t="shared" si="180"/>
        <v>3</v>
      </c>
      <c r="AA127" s="17">
        <f t="shared" si="175"/>
        <v>3.5</v>
      </c>
    </row>
    <row r="128" spans="1:27" s="28" customFormat="1" ht="15">
      <c r="A128" s="21"/>
      <c r="B128" s="21" t="s">
        <v>41</v>
      </c>
      <c r="C128" s="3" t="s">
        <v>137</v>
      </c>
      <c r="D128" s="10" t="s">
        <v>28</v>
      </c>
      <c r="E128" s="22"/>
      <c r="F128" s="12" t="s">
        <v>186</v>
      </c>
      <c r="G128" s="33" t="s">
        <v>151</v>
      </c>
      <c r="H128" s="21">
        <v>1</v>
      </c>
      <c r="I128" s="21">
        <v>12</v>
      </c>
      <c r="J128" s="21">
        <f t="shared" si="176"/>
        <v>12.7</v>
      </c>
      <c r="K128" s="21">
        <v>40</v>
      </c>
      <c r="L128" s="21">
        <f t="shared" si="177"/>
        <v>12</v>
      </c>
      <c r="M128" s="21">
        <v>410</v>
      </c>
      <c r="N128" s="21">
        <v>280</v>
      </c>
      <c r="O128" s="3">
        <v>290</v>
      </c>
      <c r="P128" s="24">
        <v>3</v>
      </c>
      <c r="Q128" s="25"/>
      <c r="R128" s="38">
        <f t="shared" si="178"/>
        <v>36</v>
      </c>
      <c r="S128" s="48">
        <v>5</v>
      </c>
      <c r="T128" s="43">
        <f t="shared" si="179"/>
        <v>180</v>
      </c>
      <c r="U128" s="26">
        <f t="shared" si="170"/>
        <v>180</v>
      </c>
      <c r="V128" s="26">
        <f t="shared" si="171"/>
        <v>60</v>
      </c>
      <c r="W128" s="26">
        <f t="shared" si="172"/>
        <v>0.125</v>
      </c>
      <c r="X128" s="26">
        <f t="shared" si="173"/>
        <v>63.5</v>
      </c>
      <c r="Y128" s="27">
        <f t="shared" si="174"/>
        <v>0.16646</v>
      </c>
      <c r="Z128" s="17">
        <f t="shared" si="180"/>
        <v>3</v>
      </c>
      <c r="AA128" s="17">
        <f t="shared" si="175"/>
        <v>3.5</v>
      </c>
    </row>
    <row r="129" spans="1:27" s="28" customFormat="1" ht="15">
      <c r="A129" s="21"/>
      <c r="B129" s="21" t="s">
        <v>41</v>
      </c>
      <c r="C129" s="3" t="s">
        <v>137</v>
      </c>
      <c r="D129" s="10" t="s">
        <v>28</v>
      </c>
      <c r="E129" s="22"/>
      <c r="F129" s="12" t="s">
        <v>186</v>
      </c>
      <c r="G129" s="33" t="s">
        <v>152</v>
      </c>
      <c r="H129" s="21">
        <v>1</v>
      </c>
      <c r="I129" s="21">
        <v>12</v>
      </c>
      <c r="J129" s="21">
        <f t="shared" si="176"/>
        <v>12.7</v>
      </c>
      <c r="K129" s="21">
        <v>40</v>
      </c>
      <c r="L129" s="21">
        <f t="shared" si="177"/>
        <v>12</v>
      </c>
      <c r="M129" s="21">
        <v>410</v>
      </c>
      <c r="N129" s="21">
        <v>280</v>
      </c>
      <c r="O129" s="3">
        <v>290</v>
      </c>
      <c r="P129" s="24">
        <v>3</v>
      </c>
      <c r="Q129" s="25"/>
      <c r="R129" s="38">
        <f t="shared" si="178"/>
        <v>36</v>
      </c>
      <c r="S129" s="48">
        <v>5</v>
      </c>
      <c r="T129" s="43">
        <f t="shared" si="179"/>
        <v>180</v>
      </c>
      <c r="U129" s="26">
        <f t="shared" si="170"/>
        <v>180</v>
      </c>
      <c r="V129" s="26">
        <f t="shared" si="171"/>
        <v>60</v>
      </c>
      <c r="W129" s="26">
        <f t="shared" si="172"/>
        <v>0.125</v>
      </c>
      <c r="X129" s="26">
        <f t="shared" si="173"/>
        <v>63.5</v>
      </c>
      <c r="Y129" s="27">
        <f t="shared" si="174"/>
        <v>0.16646</v>
      </c>
      <c r="Z129" s="17">
        <f t="shared" si="180"/>
        <v>3</v>
      </c>
      <c r="AA129" s="17">
        <f t="shared" si="175"/>
        <v>3.5</v>
      </c>
    </row>
    <row r="130" spans="1:27" s="28" customFormat="1" ht="15">
      <c r="A130" s="21"/>
      <c r="B130" s="21" t="s">
        <v>41</v>
      </c>
      <c r="C130" s="3" t="s">
        <v>137</v>
      </c>
      <c r="D130" s="10" t="s">
        <v>28</v>
      </c>
      <c r="E130" s="22"/>
      <c r="F130" s="12" t="s">
        <v>186</v>
      </c>
      <c r="G130" s="33" t="s">
        <v>153</v>
      </c>
      <c r="H130" s="21">
        <v>1</v>
      </c>
      <c r="I130" s="21">
        <v>12</v>
      </c>
      <c r="J130" s="21">
        <f t="shared" si="176"/>
        <v>12.7</v>
      </c>
      <c r="K130" s="21">
        <v>40</v>
      </c>
      <c r="L130" s="21">
        <f t="shared" si="177"/>
        <v>12</v>
      </c>
      <c r="M130" s="21">
        <v>410</v>
      </c>
      <c r="N130" s="21">
        <v>280</v>
      </c>
      <c r="O130" s="3">
        <v>290</v>
      </c>
      <c r="P130" s="24">
        <v>3</v>
      </c>
      <c r="Q130" s="25"/>
      <c r="R130" s="38">
        <f t="shared" si="178"/>
        <v>36</v>
      </c>
      <c r="S130" s="48">
        <v>5</v>
      </c>
      <c r="T130" s="43">
        <f t="shared" si="179"/>
        <v>180</v>
      </c>
      <c r="U130" s="26">
        <f t="shared" si="170"/>
        <v>180</v>
      </c>
      <c r="V130" s="26">
        <f t="shared" si="171"/>
        <v>60</v>
      </c>
      <c r="W130" s="26">
        <f t="shared" si="172"/>
        <v>0.125</v>
      </c>
      <c r="X130" s="26">
        <f t="shared" si="173"/>
        <v>63.5</v>
      </c>
      <c r="Y130" s="27">
        <f t="shared" si="174"/>
        <v>0.16646</v>
      </c>
      <c r="Z130" s="17">
        <f t="shared" si="180"/>
        <v>3</v>
      </c>
      <c r="AA130" s="17">
        <f t="shared" si="175"/>
        <v>3.5</v>
      </c>
    </row>
    <row r="131" spans="1:27" s="28" customFormat="1" ht="15">
      <c r="A131" s="21"/>
      <c r="B131" s="21" t="s">
        <v>41</v>
      </c>
      <c r="C131" s="3" t="s">
        <v>137</v>
      </c>
      <c r="D131" s="10" t="s">
        <v>28</v>
      </c>
      <c r="E131" s="22"/>
      <c r="F131" s="12" t="s">
        <v>186</v>
      </c>
      <c r="G131" s="33" t="s">
        <v>154</v>
      </c>
      <c r="H131" s="21">
        <v>1</v>
      </c>
      <c r="I131" s="21">
        <v>12</v>
      </c>
      <c r="J131" s="21">
        <f t="shared" si="176"/>
        <v>12.7</v>
      </c>
      <c r="K131" s="21">
        <v>40</v>
      </c>
      <c r="L131" s="21">
        <f t="shared" si="177"/>
        <v>12</v>
      </c>
      <c r="M131" s="21">
        <v>410</v>
      </c>
      <c r="N131" s="21">
        <v>280</v>
      </c>
      <c r="O131" s="3">
        <v>290</v>
      </c>
      <c r="P131" s="24">
        <v>3</v>
      </c>
      <c r="Q131" s="25"/>
      <c r="R131" s="38">
        <f t="shared" si="178"/>
        <v>36</v>
      </c>
      <c r="S131" s="48">
        <v>5</v>
      </c>
      <c r="T131" s="43">
        <f t="shared" si="179"/>
        <v>180</v>
      </c>
      <c r="U131" s="26">
        <f t="shared" si="170"/>
        <v>180</v>
      </c>
      <c r="V131" s="26">
        <f t="shared" si="171"/>
        <v>60</v>
      </c>
      <c r="W131" s="26">
        <f t="shared" si="172"/>
        <v>0.125</v>
      </c>
      <c r="X131" s="26">
        <f t="shared" si="173"/>
        <v>63.5</v>
      </c>
      <c r="Y131" s="27">
        <f t="shared" si="174"/>
        <v>0.16646</v>
      </c>
      <c r="Z131" s="17">
        <f t="shared" si="180"/>
        <v>3</v>
      </c>
      <c r="AA131" s="17">
        <f t="shared" si="175"/>
        <v>3.5</v>
      </c>
    </row>
    <row r="132" spans="1:27" ht="12.75">
      <c r="A132" s="181" t="s">
        <v>140</v>
      </c>
      <c r="B132" s="181"/>
      <c r="C132" s="181"/>
      <c r="D132" s="181"/>
      <c r="E132" s="181"/>
      <c r="F132" s="181"/>
      <c r="G132" s="181"/>
      <c r="H132" s="8"/>
      <c r="I132" s="8"/>
      <c r="J132" s="8"/>
      <c r="K132" s="8"/>
      <c r="L132" s="8"/>
      <c r="M132" s="8"/>
      <c r="N132" s="8"/>
      <c r="O132" s="8"/>
      <c r="P132" s="8"/>
      <c r="Q132" s="9"/>
      <c r="R132" s="36"/>
      <c r="S132" s="47">
        <f t="shared" ref="S132:AA132" si="181">SUM(S125:S131)</f>
        <v>35</v>
      </c>
      <c r="T132" s="42">
        <f t="shared" si="181"/>
        <v>1260</v>
      </c>
      <c r="U132" s="29">
        <f t="shared" si="181"/>
        <v>1260</v>
      </c>
      <c r="V132" s="29">
        <f t="shared" si="181"/>
        <v>420</v>
      </c>
      <c r="W132" s="29">
        <f t="shared" si="181"/>
        <v>0.875</v>
      </c>
      <c r="X132" s="29">
        <f t="shared" si="181"/>
        <v>444.5</v>
      </c>
      <c r="Y132" s="30">
        <f t="shared" si="181"/>
        <v>1.1652200000000001</v>
      </c>
      <c r="Z132" s="29">
        <f t="shared" si="181"/>
        <v>21</v>
      </c>
      <c r="AA132" s="29">
        <f t="shared" si="181"/>
        <v>24.5</v>
      </c>
    </row>
    <row r="133" spans="1:27" s="28" customFormat="1" ht="15">
      <c r="A133" s="67"/>
      <c r="B133" s="67" t="s">
        <v>41</v>
      </c>
      <c r="C133" s="67" t="s">
        <v>137</v>
      </c>
      <c r="D133" s="68" t="s">
        <v>28</v>
      </c>
      <c r="E133" s="69"/>
      <c r="F133" s="70" t="s">
        <v>186</v>
      </c>
      <c r="G133" s="71" t="s">
        <v>155</v>
      </c>
      <c r="H133" s="67">
        <v>0.5</v>
      </c>
      <c r="I133" s="67">
        <v>20</v>
      </c>
      <c r="J133" s="67">
        <f>H133*I133+0.7</f>
        <v>10.7</v>
      </c>
      <c r="K133" s="67">
        <v>40</v>
      </c>
      <c r="L133" s="67">
        <f>I133*H133</f>
        <v>10</v>
      </c>
      <c r="M133" s="67">
        <v>410</v>
      </c>
      <c r="N133" s="67">
        <v>280</v>
      </c>
      <c r="O133" s="67">
        <v>290</v>
      </c>
      <c r="P133" s="72">
        <v>1.55</v>
      </c>
      <c r="Q133" s="73"/>
      <c r="R133" s="74">
        <f>(P133*I133)*(1-Q133)</f>
        <v>31</v>
      </c>
      <c r="S133" s="75">
        <v>5</v>
      </c>
      <c r="T133" s="76">
        <f>S133*R133</f>
        <v>155</v>
      </c>
      <c r="U133" s="77">
        <f t="shared" ref="U133:U139" si="182">S133*R133</f>
        <v>155</v>
      </c>
      <c r="V133" s="77">
        <f>S133*L133</f>
        <v>50</v>
      </c>
      <c r="W133" s="77">
        <f t="shared" ref="W133:W139" si="183">S133/K133</f>
        <v>0.125</v>
      </c>
      <c r="X133" s="77">
        <f t="shared" ref="X133:X139" si="184">S133*J133</f>
        <v>53.5</v>
      </c>
      <c r="Y133" s="78">
        <f t="shared" ref="Y133:Y139" si="185">S133*((M133*N133*O133/1000000000))</f>
        <v>0.16646</v>
      </c>
      <c r="Z133" s="77">
        <f>P133/H133</f>
        <v>3.1</v>
      </c>
      <c r="AA133" s="77">
        <f t="shared" ref="AA133:AA139" si="186">Z133+0.5</f>
        <v>3.6</v>
      </c>
    </row>
    <row r="134" spans="1:27" s="28" customFormat="1" ht="15">
      <c r="A134" s="67"/>
      <c r="B134" s="67" t="s">
        <v>41</v>
      </c>
      <c r="C134" s="67" t="s">
        <v>137</v>
      </c>
      <c r="D134" s="68" t="s">
        <v>28</v>
      </c>
      <c r="E134" s="69"/>
      <c r="F134" s="70" t="s">
        <v>186</v>
      </c>
      <c r="G134" s="71" t="s">
        <v>156</v>
      </c>
      <c r="H134" s="67">
        <v>0.5</v>
      </c>
      <c r="I134" s="67">
        <v>20</v>
      </c>
      <c r="J134" s="67">
        <f t="shared" ref="J134:J139" si="187">H134*I134+0.7</f>
        <v>10.7</v>
      </c>
      <c r="K134" s="67">
        <v>40</v>
      </c>
      <c r="L134" s="67">
        <f t="shared" ref="L134:L139" si="188">I134*H134</f>
        <v>10</v>
      </c>
      <c r="M134" s="67">
        <v>410</v>
      </c>
      <c r="N134" s="67">
        <v>280</v>
      </c>
      <c r="O134" s="67">
        <v>290</v>
      </c>
      <c r="P134" s="72">
        <v>1.55</v>
      </c>
      <c r="Q134" s="73"/>
      <c r="R134" s="74">
        <f t="shared" ref="R134:R139" si="189">(P134*I134)*(1-Q134)</f>
        <v>31</v>
      </c>
      <c r="S134" s="75">
        <v>5</v>
      </c>
      <c r="T134" s="76">
        <f t="shared" ref="T134:T139" si="190">S134*R134</f>
        <v>155</v>
      </c>
      <c r="U134" s="77">
        <f t="shared" si="182"/>
        <v>155</v>
      </c>
      <c r="V134" s="77">
        <f t="shared" ref="V134:V139" si="191">S134*L134</f>
        <v>50</v>
      </c>
      <c r="W134" s="77">
        <f t="shared" si="183"/>
        <v>0.125</v>
      </c>
      <c r="X134" s="77">
        <f t="shared" si="184"/>
        <v>53.5</v>
      </c>
      <c r="Y134" s="78">
        <f t="shared" si="185"/>
        <v>0.16646</v>
      </c>
      <c r="Z134" s="77">
        <f t="shared" ref="Z134:Z139" si="192">P134/H134</f>
        <v>3.1</v>
      </c>
      <c r="AA134" s="77">
        <f t="shared" si="186"/>
        <v>3.6</v>
      </c>
    </row>
    <row r="135" spans="1:27" s="28" customFormat="1" ht="15">
      <c r="A135" s="67"/>
      <c r="B135" s="67" t="s">
        <v>41</v>
      </c>
      <c r="C135" s="67" t="s">
        <v>137</v>
      </c>
      <c r="D135" s="68" t="s">
        <v>28</v>
      </c>
      <c r="E135" s="69"/>
      <c r="F135" s="70" t="s">
        <v>186</v>
      </c>
      <c r="G135" s="71" t="s">
        <v>157</v>
      </c>
      <c r="H135" s="67">
        <v>0.5</v>
      </c>
      <c r="I135" s="67">
        <v>20</v>
      </c>
      <c r="J135" s="67">
        <f t="shared" si="187"/>
        <v>10.7</v>
      </c>
      <c r="K135" s="67">
        <v>40</v>
      </c>
      <c r="L135" s="67">
        <f t="shared" si="188"/>
        <v>10</v>
      </c>
      <c r="M135" s="67">
        <v>410</v>
      </c>
      <c r="N135" s="67">
        <v>280</v>
      </c>
      <c r="O135" s="67">
        <v>290</v>
      </c>
      <c r="P135" s="72">
        <v>1.55</v>
      </c>
      <c r="Q135" s="73"/>
      <c r="R135" s="74">
        <f t="shared" si="189"/>
        <v>31</v>
      </c>
      <c r="S135" s="75">
        <v>5</v>
      </c>
      <c r="T135" s="76">
        <f t="shared" si="190"/>
        <v>155</v>
      </c>
      <c r="U135" s="77">
        <f t="shared" si="182"/>
        <v>155</v>
      </c>
      <c r="V135" s="77">
        <f t="shared" si="191"/>
        <v>50</v>
      </c>
      <c r="W135" s="77">
        <f t="shared" si="183"/>
        <v>0.125</v>
      </c>
      <c r="X135" s="77">
        <f t="shared" si="184"/>
        <v>53.5</v>
      </c>
      <c r="Y135" s="78">
        <f t="shared" si="185"/>
        <v>0.16646</v>
      </c>
      <c r="Z135" s="77">
        <f t="shared" si="192"/>
        <v>3.1</v>
      </c>
      <c r="AA135" s="77">
        <f t="shared" si="186"/>
        <v>3.6</v>
      </c>
    </row>
    <row r="136" spans="1:27" s="28" customFormat="1" ht="15">
      <c r="A136" s="67"/>
      <c r="B136" s="67" t="s">
        <v>41</v>
      </c>
      <c r="C136" s="67" t="s">
        <v>137</v>
      </c>
      <c r="D136" s="68" t="s">
        <v>28</v>
      </c>
      <c r="E136" s="69"/>
      <c r="F136" s="70" t="s">
        <v>186</v>
      </c>
      <c r="G136" s="71" t="s">
        <v>158</v>
      </c>
      <c r="H136" s="67">
        <v>0.5</v>
      </c>
      <c r="I136" s="67">
        <v>20</v>
      </c>
      <c r="J136" s="67">
        <f t="shared" si="187"/>
        <v>10.7</v>
      </c>
      <c r="K136" s="67">
        <v>40</v>
      </c>
      <c r="L136" s="67">
        <f t="shared" si="188"/>
        <v>10</v>
      </c>
      <c r="M136" s="67">
        <v>410</v>
      </c>
      <c r="N136" s="67">
        <v>280</v>
      </c>
      <c r="O136" s="67">
        <v>290</v>
      </c>
      <c r="P136" s="72">
        <v>1.55</v>
      </c>
      <c r="Q136" s="73"/>
      <c r="R136" s="74">
        <f t="shared" si="189"/>
        <v>31</v>
      </c>
      <c r="S136" s="75">
        <v>5</v>
      </c>
      <c r="T136" s="76">
        <f t="shared" si="190"/>
        <v>155</v>
      </c>
      <c r="U136" s="77">
        <f t="shared" si="182"/>
        <v>155</v>
      </c>
      <c r="V136" s="77">
        <f t="shared" si="191"/>
        <v>50</v>
      </c>
      <c r="W136" s="77">
        <f t="shared" si="183"/>
        <v>0.125</v>
      </c>
      <c r="X136" s="77">
        <f t="shared" si="184"/>
        <v>53.5</v>
      </c>
      <c r="Y136" s="78">
        <f t="shared" si="185"/>
        <v>0.16646</v>
      </c>
      <c r="Z136" s="77">
        <f t="shared" si="192"/>
        <v>3.1</v>
      </c>
      <c r="AA136" s="77">
        <f t="shared" si="186"/>
        <v>3.6</v>
      </c>
    </row>
    <row r="137" spans="1:27" s="28" customFormat="1" ht="15">
      <c r="A137" s="67"/>
      <c r="B137" s="67" t="s">
        <v>41</v>
      </c>
      <c r="C137" s="67" t="s">
        <v>137</v>
      </c>
      <c r="D137" s="68" t="s">
        <v>28</v>
      </c>
      <c r="E137" s="69"/>
      <c r="F137" s="70" t="s">
        <v>186</v>
      </c>
      <c r="G137" s="71" t="s">
        <v>159</v>
      </c>
      <c r="H137" s="67">
        <v>0.5</v>
      </c>
      <c r="I137" s="67">
        <v>20</v>
      </c>
      <c r="J137" s="67">
        <f t="shared" si="187"/>
        <v>10.7</v>
      </c>
      <c r="K137" s="67">
        <v>40</v>
      </c>
      <c r="L137" s="67">
        <f t="shared" si="188"/>
        <v>10</v>
      </c>
      <c r="M137" s="67">
        <v>410</v>
      </c>
      <c r="N137" s="67">
        <v>280</v>
      </c>
      <c r="O137" s="67">
        <v>290</v>
      </c>
      <c r="P137" s="72">
        <v>1.55</v>
      </c>
      <c r="Q137" s="73"/>
      <c r="R137" s="74">
        <f t="shared" si="189"/>
        <v>31</v>
      </c>
      <c r="S137" s="75">
        <v>5</v>
      </c>
      <c r="T137" s="76">
        <f t="shared" si="190"/>
        <v>155</v>
      </c>
      <c r="U137" s="77">
        <f t="shared" si="182"/>
        <v>155</v>
      </c>
      <c r="V137" s="77">
        <f t="shared" si="191"/>
        <v>50</v>
      </c>
      <c r="W137" s="77">
        <f t="shared" si="183"/>
        <v>0.125</v>
      </c>
      <c r="X137" s="77">
        <f t="shared" si="184"/>
        <v>53.5</v>
      </c>
      <c r="Y137" s="78">
        <f t="shared" si="185"/>
        <v>0.16646</v>
      </c>
      <c r="Z137" s="77">
        <f t="shared" si="192"/>
        <v>3.1</v>
      </c>
      <c r="AA137" s="77">
        <f t="shared" si="186"/>
        <v>3.6</v>
      </c>
    </row>
    <row r="138" spans="1:27" s="28" customFormat="1" ht="15">
      <c r="A138" s="67"/>
      <c r="B138" s="67" t="s">
        <v>41</v>
      </c>
      <c r="C138" s="67" t="s">
        <v>137</v>
      </c>
      <c r="D138" s="68" t="s">
        <v>28</v>
      </c>
      <c r="E138" s="69"/>
      <c r="F138" s="70" t="s">
        <v>186</v>
      </c>
      <c r="G138" s="71" t="s">
        <v>160</v>
      </c>
      <c r="H138" s="67">
        <v>0.5</v>
      </c>
      <c r="I138" s="67">
        <v>20</v>
      </c>
      <c r="J138" s="67">
        <f t="shared" si="187"/>
        <v>10.7</v>
      </c>
      <c r="K138" s="67">
        <v>40</v>
      </c>
      <c r="L138" s="67">
        <f t="shared" si="188"/>
        <v>10</v>
      </c>
      <c r="M138" s="67">
        <v>410</v>
      </c>
      <c r="N138" s="67">
        <v>280</v>
      </c>
      <c r="O138" s="67">
        <v>290</v>
      </c>
      <c r="P138" s="72">
        <v>1.55</v>
      </c>
      <c r="Q138" s="73"/>
      <c r="R138" s="74">
        <f t="shared" si="189"/>
        <v>31</v>
      </c>
      <c r="S138" s="75">
        <v>5</v>
      </c>
      <c r="T138" s="76">
        <f t="shared" si="190"/>
        <v>155</v>
      </c>
      <c r="U138" s="77">
        <f t="shared" si="182"/>
        <v>155</v>
      </c>
      <c r="V138" s="77">
        <f t="shared" si="191"/>
        <v>50</v>
      </c>
      <c r="W138" s="77">
        <f t="shared" si="183"/>
        <v>0.125</v>
      </c>
      <c r="X138" s="77">
        <f t="shared" si="184"/>
        <v>53.5</v>
      </c>
      <c r="Y138" s="78">
        <f t="shared" si="185"/>
        <v>0.16646</v>
      </c>
      <c r="Z138" s="77">
        <f t="shared" si="192"/>
        <v>3.1</v>
      </c>
      <c r="AA138" s="77">
        <f t="shared" si="186"/>
        <v>3.6</v>
      </c>
    </row>
    <row r="139" spans="1:27" s="28" customFormat="1" ht="15">
      <c r="A139" s="67"/>
      <c r="B139" s="67" t="s">
        <v>41</v>
      </c>
      <c r="C139" s="67" t="s">
        <v>137</v>
      </c>
      <c r="D139" s="68" t="s">
        <v>28</v>
      </c>
      <c r="E139" s="69"/>
      <c r="F139" s="70" t="s">
        <v>186</v>
      </c>
      <c r="G139" s="71" t="s">
        <v>138</v>
      </c>
      <c r="H139" s="67">
        <v>0.5</v>
      </c>
      <c r="I139" s="67">
        <v>20</v>
      </c>
      <c r="J139" s="67">
        <f t="shared" si="187"/>
        <v>10.7</v>
      </c>
      <c r="K139" s="67">
        <v>40</v>
      </c>
      <c r="L139" s="67">
        <f t="shared" si="188"/>
        <v>10</v>
      </c>
      <c r="M139" s="67">
        <v>410</v>
      </c>
      <c r="N139" s="67">
        <v>280</v>
      </c>
      <c r="O139" s="67">
        <v>290</v>
      </c>
      <c r="P139" s="72">
        <v>1.55</v>
      </c>
      <c r="Q139" s="73"/>
      <c r="R139" s="74">
        <f t="shared" si="189"/>
        <v>31</v>
      </c>
      <c r="S139" s="75">
        <v>5</v>
      </c>
      <c r="T139" s="76">
        <f t="shared" si="190"/>
        <v>155</v>
      </c>
      <c r="U139" s="77">
        <f t="shared" si="182"/>
        <v>155</v>
      </c>
      <c r="V139" s="77">
        <f t="shared" si="191"/>
        <v>50</v>
      </c>
      <c r="W139" s="77">
        <f t="shared" si="183"/>
        <v>0.125</v>
      </c>
      <c r="X139" s="77">
        <f t="shared" si="184"/>
        <v>53.5</v>
      </c>
      <c r="Y139" s="78">
        <f t="shared" si="185"/>
        <v>0.16646</v>
      </c>
      <c r="Z139" s="77">
        <f t="shared" si="192"/>
        <v>3.1</v>
      </c>
      <c r="AA139" s="77">
        <f t="shared" si="186"/>
        <v>3.6</v>
      </c>
    </row>
    <row r="140" spans="1:27" ht="13.5" thickBot="1">
      <c r="A140" s="181"/>
      <c r="B140" s="181"/>
      <c r="C140" s="181"/>
      <c r="D140" s="181"/>
      <c r="E140" s="181"/>
      <c r="F140" s="181"/>
      <c r="G140" s="181"/>
      <c r="H140" s="8"/>
      <c r="I140" s="8"/>
      <c r="J140" s="8"/>
      <c r="K140" s="8"/>
      <c r="L140" s="8"/>
      <c r="M140" s="8"/>
      <c r="N140" s="8"/>
      <c r="O140" s="8"/>
      <c r="P140" s="8"/>
      <c r="Q140" s="9"/>
      <c r="R140" s="36"/>
      <c r="S140" s="49">
        <f t="shared" ref="S140:AA140" si="193">SUM(S133:S139)</f>
        <v>35</v>
      </c>
      <c r="T140" s="42">
        <f t="shared" si="193"/>
        <v>1085</v>
      </c>
      <c r="U140" s="29">
        <f t="shared" si="193"/>
        <v>1085</v>
      </c>
      <c r="V140" s="29">
        <f t="shared" si="193"/>
        <v>350</v>
      </c>
      <c r="W140" s="29">
        <f t="shared" si="193"/>
        <v>0.875</v>
      </c>
      <c r="X140" s="29">
        <f t="shared" si="193"/>
        <v>374.5</v>
      </c>
      <c r="Y140" s="30">
        <f t="shared" si="193"/>
        <v>1.1652200000000001</v>
      </c>
      <c r="Z140" s="29">
        <f t="shared" si="193"/>
        <v>21.700000000000003</v>
      </c>
      <c r="AA140" s="29">
        <f t="shared" si="193"/>
        <v>25.200000000000003</v>
      </c>
    </row>
    <row r="141" spans="1:27" s="28" customFormat="1" ht="8.25" customHeight="1">
      <c r="A141" s="57"/>
      <c r="B141" s="57"/>
      <c r="C141" s="57"/>
      <c r="D141" s="58"/>
      <c r="E141" s="59"/>
      <c r="F141" s="60"/>
      <c r="G141" s="61"/>
      <c r="H141" s="57"/>
      <c r="I141" s="57"/>
      <c r="J141" s="57"/>
      <c r="K141" s="57"/>
      <c r="L141" s="57"/>
      <c r="M141" s="57"/>
      <c r="N141" s="57"/>
      <c r="O141" s="57"/>
      <c r="P141" s="62"/>
      <c r="Q141" s="63"/>
      <c r="R141" s="64"/>
      <c r="S141" s="57"/>
      <c r="T141" s="65"/>
      <c r="U141" s="65"/>
      <c r="V141" s="65"/>
      <c r="W141" s="65"/>
      <c r="X141" s="65"/>
      <c r="Y141" s="66"/>
      <c r="Z141" s="65"/>
      <c r="AA141" s="65"/>
    </row>
    <row r="142" spans="1:27" ht="13.5" thickBot="1">
      <c r="A142" s="182" t="s">
        <v>161</v>
      </c>
      <c r="B142" s="182"/>
      <c r="C142" s="182"/>
      <c r="D142" s="182"/>
      <c r="E142" s="182"/>
      <c r="F142" s="182"/>
      <c r="G142" s="182"/>
      <c r="H142" s="50"/>
      <c r="I142" s="50"/>
      <c r="J142" s="50"/>
      <c r="K142" s="50"/>
      <c r="L142" s="50"/>
      <c r="M142" s="50"/>
      <c r="N142" s="50"/>
      <c r="O142" s="50"/>
      <c r="P142" s="50"/>
      <c r="Q142" s="51"/>
      <c r="R142" s="52"/>
      <c r="S142" s="53">
        <f t="shared" ref="S142:AA142" si="194">SUM(S134:S140)</f>
        <v>65</v>
      </c>
      <c r="T142" s="54">
        <f t="shared" si="194"/>
        <v>2015</v>
      </c>
      <c r="U142" s="55">
        <f t="shared" si="194"/>
        <v>2015</v>
      </c>
      <c r="V142" s="55">
        <f t="shared" si="194"/>
        <v>650</v>
      </c>
      <c r="W142" s="55">
        <f t="shared" si="194"/>
        <v>1.625</v>
      </c>
      <c r="X142" s="55">
        <f t="shared" si="194"/>
        <v>695.5</v>
      </c>
      <c r="Y142" s="56">
        <f t="shared" si="194"/>
        <v>2.1639800000000005</v>
      </c>
      <c r="Z142" s="55">
        <f t="shared" si="194"/>
        <v>40.300000000000004</v>
      </c>
      <c r="AA142" s="55">
        <f t="shared" si="194"/>
        <v>46.800000000000004</v>
      </c>
    </row>
    <row r="143" spans="1:27" ht="15">
      <c r="A143" s="3"/>
      <c r="B143" s="3" t="s">
        <v>25</v>
      </c>
      <c r="C143" s="3" t="s">
        <v>137</v>
      </c>
      <c r="D143" s="10" t="s">
        <v>28</v>
      </c>
      <c r="E143" s="20"/>
      <c r="F143" s="12" t="s">
        <v>186</v>
      </c>
      <c r="G143" s="13" t="s">
        <v>165</v>
      </c>
      <c r="H143" s="14">
        <v>20</v>
      </c>
      <c r="I143" s="14"/>
      <c r="J143" s="3">
        <f>H143+0.1</f>
        <v>20.100000000000001</v>
      </c>
      <c r="K143" s="3">
        <v>20</v>
      </c>
      <c r="L143" s="3">
        <v>20</v>
      </c>
      <c r="M143" s="3">
        <v>1100</v>
      </c>
      <c r="N143" s="3">
        <v>550</v>
      </c>
      <c r="O143" s="3">
        <v>150</v>
      </c>
      <c r="P143" s="15">
        <f>3.9*20</f>
        <v>78</v>
      </c>
      <c r="Q143" s="16"/>
      <c r="R143" s="37">
        <f>P143*(1-Q143)</f>
        <v>78</v>
      </c>
      <c r="S143" s="46">
        <v>5</v>
      </c>
      <c r="T143" s="41">
        <f>S143*P143</f>
        <v>390</v>
      </c>
      <c r="U143" s="17">
        <f>S143*R143</f>
        <v>390</v>
      </c>
      <c r="V143" s="17">
        <f>S143*L143</f>
        <v>100</v>
      </c>
      <c r="W143" s="17">
        <f>S143/K143</f>
        <v>0.25</v>
      </c>
      <c r="X143" s="18">
        <f t="shared" ref="X143:X144" si="195">S143*J143</f>
        <v>100.5</v>
      </c>
      <c r="Y143" s="19">
        <f>S143*((M143*N143*O143/1000000000))</f>
        <v>0.45374999999999999</v>
      </c>
      <c r="Z143" s="17">
        <f>P143/H143</f>
        <v>3.9</v>
      </c>
      <c r="AA143" s="17">
        <f t="shared" ref="AA143:AA144" si="196">Z143+0.5</f>
        <v>4.4000000000000004</v>
      </c>
    </row>
    <row r="144" spans="1:27" ht="15">
      <c r="A144" s="3"/>
      <c r="B144" s="3" t="s">
        <v>25</v>
      </c>
      <c r="C144" s="3" t="s">
        <v>137</v>
      </c>
      <c r="D144" s="10" t="s">
        <v>28</v>
      </c>
      <c r="E144" s="20"/>
      <c r="F144" s="12" t="s">
        <v>186</v>
      </c>
      <c r="G144" s="33" t="s">
        <v>166</v>
      </c>
      <c r="H144" s="14">
        <v>20</v>
      </c>
      <c r="I144" s="14"/>
      <c r="J144" s="3">
        <f t="shared" ref="J144" si="197">H144+0.1</f>
        <v>20.100000000000001</v>
      </c>
      <c r="K144" s="3">
        <v>20</v>
      </c>
      <c r="L144" s="3">
        <v>20</v>
      </c>
      <c r="M144" s="3">
        <v>1100</v>
      </c>
      <c r="N144" s="3">
        <v>550</v>
      </c>
      <c r="O144" s="3">
        <v>150</v>
      </c>
      <c r="P144" s="15">
        <f t="shared" ref="P144" si="198">3.9*20</f>
        <v>78</v>
      </c>
      <c r="Q144" s="16"/>
      <c r="R144" s="37">
        <f t="shared" ref="R144" si="199">P144*(1-Q144)</f>
        <v>78</v>
      </c>
      <c r="S144" s="46">
        <v>5</v>
      </c>
      <c r="T144" s="41">
        <f t="shared" ref="T144" si="200">S144*P144</f>
        <v>390</v>
      </c>
      <c r="U144" s="17">
        <f t="shared" ref="U144" si="201">S144*R144</f>
        <v>390</v>
      </c>
      <c r="V144" s="17">
        <f t="shared" ref="V144" si="202">S144*L144</f>
        <v>100</v>
      </c>
      <c r="W144" s="17">
        <f t="shared" ref="W144" si="203">S144/K144</f>
        <v>0.25</v>
      </c>
      <c r="X144" s="18">
        <f t="shared" si="195"/>
        <v>100.5</v>
      </c>
      <c r="Y144" s="19">
        <f t="shared" ref="Y144" si="204">S144*((M144*N144*O144/1000000000))</f>
        <v>0.45374999999999999</v>
      </c>
      <c r="Z144" s="17">
        <f t="shared" ref="Z144" si="205">P144/H144</f>
        <v>3.9</v>
      </c>
      <c r="AA144" s="17">
        <f t="shared" si="196"/>
        <v>4.4000000000000004</v>
      </c>
    </row>
    <row r="145" spans="1:27" ht="12.75">
      <c r="A145" s="181" t="s">
        <v>162</v>
      </c>
      <c r="B145" s="181"/>
      <c r="C145" s="181"/>
      <c r="D145" s="181"/>
      <c r="E145" s="181"/>
      <c r="F145" s="181"/>
      <c r="G145" s="181"/>
      <c r="H145" s="8"/>
      <c r="I145" s="8"/>
      <c r="J145" s="8"/>
      <c r="K145" s="8"/>
      <c r="L145" s="8"/>
      <c r="M145" s="8"/>
      <c r="N145" s="8"/>
      <c r="O145" s="8"/>
      <c r="P145" s="8"/>
      <c r="Q145" s="9"/>
      <c r="R145" s="36"/>
      <c r="S145" s="47">
        <f t="shared" ref="S145:AA145" si="206">SUM(S143:S144)</f>
        <v>10</v>
      </c>
      <c r="T145" s="42">
        <f t="shared" si="206"/>
        <v>780</v>
      </c>
      <c r="U145" s="29">
        <f t="shared" si="206"/>
        <v>780</v>
      </c>
      <c r="V145" s="29">
        <f t="shared" si="206"/>
        <v>200</v>
      </c>
      <c r="W145" s="29">
        <f t="shared" si="206"/>
        <v>0.5</v>
      </c>
      <c r="X145" s="29">
        <f t="shared" si="206"/>
        <v>201</v>
      </c>
      <c r="Y145" s="30">
        <f t="shared" si="206"/>
        <v>0.90749999999999997</v>
      </c>
      <c r="Z145" s="29">
        <f t="shared" si="206"/>
        <v>7.8</v>
      </c>
      <c r="AA145" s="29">
        <f t="shared" si="206"/>
        <v>8.8000000000000007</v>
      </c>
    </row>
    <row r="146" spans="1:27" s="28" customFormat="1" ht="15" customHeight="1">
      <c r="A146" s="67"/>
      <c r="B146" s="67" t="s">
        <v>25</v>
      </c>
      <c r="C146" s="67" t="s">
        <v>137</v>
      </c>
      <c r="D146" s="68" t="s">
        <v>28</v>
      </c>
      <c r="E146" s="69"/>
      <c r="F146" s="70" t="s">
        <v>186</v>
      </c>
      <c r="G146" s="71" t="s">
        <v>177</v>
      </c>
      <c r="H146" s="67">
        <v>15</v>
      </c>
      <c r="I146" s="67"/>
      <c r="J146" s="67">
        <f>H146+0.7</f>
        <v>15.7</v>
      </c>
      <c r="K146" s="67">
        <v>40</v>
      </c>
      <c r="L146" s="67">
        <v>15</v>
      </c>
      <c r="M146" s="67">
        <v>410</v>
      </c>
      <c r="N146" s="67">
        <v>280</v>
      </c>
      <c r="O146" s="67">
        <v>290</v>
      </c>
      <c r="P146" s="72">
        <f>4*15</f>
        <v>60</v>
      </c>
      <c r="Q146" s="73"/>
      <c r="R146" s="74">
        <f>P146*(1-Q146)</f>
        <v>60</v>
      </c>
      <c r="S146" s="75">
        <v>5</v>
      </c>
      <c r="T146" s="76">
        <f>S146*P146</f>
        <v>300</v>
      </c>
      <c r="U146" s="77">
        <f>T146</f>
        <v>300</v>
      </c>
      <c r="V146" s="77">
        <f>S146*L146</f>
        <v>75</v>
      </c>
      <c r="W146" s="77">
        <f>S146/K146</f>
        <v>0.125</v>
      </c>
      <c r="X146" s="77">
        <f>S146*J146</f>
        <v>78.5</v>
      </c>
      <c r="Y146" s="78">
        <f>S146*((M146*N146*O146/1000000000))</f>
        <v>0.16646</v>
      </c>
      <c r="Z146" s="77">
        <f>P146/H146</f>
        <v>4</v>
      </c>
      <c r="AA146" s="77">
        <f t="shared" ref="AA146:AA147" si="207">Z146+0.5</f>
        <v>4.5</v>
      </c>
    </row>
    <row r="147" spans="1:27" s="28" customFormat="1" ht="15" customHeight="1">
      <c r="A147" s="67"/>
      <c r="B147" s="67" t="s">
        <v>25</v>
      </c>
      <c r="C147" s="67" t="s">
        <v>137</v>
      </c>
      <c r="D147" s="68" t="s">
        <v>28</v>
      </c>
      <c r="E147" s="69"/>
      <c r="F147" s="70" t="s">
        <v>186</v>
      </c>
      <c r="G147" s="71" t="s">
        <v>178</v>
      </c>
      <c r="H147" s="67">
        <v>15</v>
      </c>
      <c r="I147" s="67"/>
      <c r="J147" s="67">
        <f t="shared" ref="J147" si="208">H147+0.7</f>
        <v>15.7</v>
      </c>
      <c r="K147" s="67">
        <v>40</v>
      </c>
      <c r="L147" s="67">
        <v>15</v>
      </c>
      <c r="M147" s="67">
        <v>410</v>
      </c>
      <c r="N147" s="67">
        <v>280</v>
      </c>
      <c r="O147" s="67">
        <v>290</v>
      </c>
      <c r="P147" s="72">
        <f t="shared" ref="P147" si="209">4*15</f>
        <v>60</v>
      </c>
      <c r="Q147" s="73"/>
      <c r="R147" s="74">
        <f t="shared" ref="R147" si="210">P147*(1-Q147)</f>
        <v>60</v>
      </c>
      <c r="S147" s="75">
        <v>5</v>
      </c>
      <c r="T147" s="76">
        <f t="shared" ref="T147" si="211">S147*P147</f>
        <v>300</v>
      </c>
      <c r="U147" s="77">
        <f t="shared" ref="U147" si="212">T147</f>
        <v>300</v>
      </c>
      <c r="V147" s="77">
        <f t="shared" ref="V147" si="213">S147*L147</f>
        <v>75</v>
      </c>
      <c r="W147" s="77">
        <f t="shared" ref="W147" si="214">S147/K147</f>
        <v>0.125</v>
      </c>
      <c r="X147" s="77">
        <f t="shared" ref="X147" si="215">S147*J147</f>
        <v>78.5</v>
      </c>
      <c r="Y147" s="78">
        <f t="shared" ref="Y147" si="216">S147*((M147*N147*O147/1000000000))</f>
        <v>0.16646</v>
      </c>
      <c r="Z147" s="77">
        <f t="shared" ref="Z147" si="217">P147/H147</f>
        <v>4</v>
      </c>
      <c r="AA147" s="77">
        <f t="shared" si="207"/>
        <v>4.5</v>
      </c>
    </row>
    <row r="148" spans="1:27" ht="12.75">
      <c r="A148" s="181" t="s">
        <v>163</v>
      </c>
      <c r="B148" s="181"/>
      <c r="C148" s="181"/>
      <c r="D148" s="181"/>
      <c r="E148" s="181"/>
      <c r="F148" s="181"/>
      <c r="G148" s="181"/>
      <c r="H148" s="8"/>
      <c r="I148" s="8"/>
      <c r="J148" s="8"/>
      <c r="K148" s="8"/>
      <c r="L148" s="8"/>
      <c r="M148" s="8"/>
      <c r="N148" s="8"/>
      <c r="O148" s="8"/>
      <c r="P148" s="8"/>
      <c r="Q148" s="9"/>
      <c r="R148" s="36"/>
      <c r="S148" s="47">
        <f t="shared" ref="S148:AA148" si="218">SUM(S146:S147)</f>
        <v>10</v>
      </c>
      <c r="T148" s="42">
        <f t="shared" si="218"/>
        <v>600</v>
      </c>
      <c r="U148" s="29">
        <f t="shared" si="218"/>
        <v>600</v>
      </c>
      <c r="V148" s="29">
        <f t="shared" si="218"/>
        <v>150</v>
      </c>
      <c r="W148" s="29">
        <f t="shared" si="218"/>
        <v>0.25</v>
      </c>
      <c r="X148" s="29">
        <f t="shared" si="218"/>
        <v>157</v>
      </c>
      <c r="Y148" s="30">
        <f t="shared" si="218"/>
        <v>0.33291999999999999</v>
      </c>
      <c r="Z148" s="29">
        <f t="shared" si="218"/>
        <v>8</v>
      </c>
      <c r="AA148" s="29">
        <f t="shared" si="218"/>
        <v>9</v>
      </c>
    </row>
    <row r="149" spans="1:27" s="28" customFormat="1" ht="15">
      <c r="A149" s="21"/>
      <c r="B149" s="21" t="s">
        <v>41</v>
      </c>
      <c r="C149" s="3" t="s">
        <v>137</v>
      </c>
      <c r="D149" s="10" t="s">
        <v>28</v>
      </c>
      <c r="E149" s="22"/>
      <c r="F149" s="12" t="s">
        <v>186</v>
      </c>
      <c r="G149" s="13" t="s">
        <v>167</v>
      </c>
      <c r="H149" s="21">
        <v>1</v>
      </c>
      <c r="I149" s="21">
        <v>12</v>
      </c>
      <c r="J149" s="21">
        <f>I149+0.7</f>
        <v>12.7</v>
      </c>
      <c r="K149" s="21">
        <v>40</v>
      </c>
      <c r="L149" s="21">
        <f>I149*H149</f>
        <v>12</v>
      </c>
      <c r="M149" s="21">
        <v>410</v>
      </c>
      <c r="N149" s="21">
        <v>280</v>
      </c>
      <c r="O149" s="3">
        <v>290</v>
      </c>
      <c r="P149" s="24">
        <v>4.0999999999999996</v>
      </c>
      <c r="Q149" s="25"/>
      <c r="R149" s="38">
        <f>(P149*I149)*(1-Q149)</f>
        <v>49.199999999999996</v>
      </c>
      <c r="S149" s="48">
        <v>5</v>
      </c>
      <c r="T149" s="43">
        <f>S149*R149</f>
        <v>245.99999999999997</v>
      </c>
      <c r="U149" s="26">
        <f t="shared" ref="U149:U150" si="219">S149*R149</f>
        <v>245.99999999999997</v>
      </c>
      <c r="V149" s="26">
        <f t="shared" ref="V149:V150" si="220">S149*L149</f>
        <v>60</v>
      </c>
      <c r="W149" s="26">
        <f t="shared" ref="W149:W150" si="221">S149/K149</f>
        <v>0.125</v>
      </c>
      <c r="X149" s="26">
        <f t="shared" ref="X149:X150" si="222">S149*J149</f>
        <v>63.5</v>
      </c>
      <c r="Y149" s="27">
        <f t="shared" ref="Y149:Y150" si="223">S149*((M149*N149*O149/1000000000))</f>
        <v>0.16646</v>
      </c>
      <c r="Z149" s="17">
        <f>P149/H149</f>
        <v>4.0999999999999996</v>
      </c>
      <c r="AA149" s="17">
        <f t="shared" ref="AA149:AA150" si="224">Z149+0.5</f>
        <v>4.5999999999999996</v>
      </c>
    </row>
    <row r="150" spans="1:27" s="28" customFormat="1" ht="15">
      <c r="A150" s="21"/>
      <c r="B150" s="21" t="s">
        <v>41</v>
      </c>
      <c r="C150" s="3" t="s">
        <v>137</v>
      </c>
      <c r="D150" s="10" t="s">
        <v>28</v>
      </c>
      <c r="E150" s="22"/>
      <c r="F150" s="12" t="s">
        <v>186</v>
      </c>
      <c r="G150" s="33" t="s">
        <v>168</v>
      </c>
      <c r="H150" s="21">
        <v>1</v>
      </c>
      <c r="I150" s="21">
        <v>12</v>
      </c>
      <c r="J150" s="21">
        <f t="shared" ref="J150" si="225">I150+0.7</f>
        <v>12.7</v>
      </c>
      <c r="K150" s="21">
        <v>40</v>
      </c>
      <c r="L150" s="21">
        <f t="shared" ref="L150" si="226">I150*H150</f>
        <v>12</v>
      </c>
      <c r="M150" s="21">
        <v>410</v>
      </c>
      <c r="N150" s="21">
        <v>280</v>
      </c>
      <c r="O150" s="3">
        <v>290</v>
      </c>
      <c r="P150" s="24">
        <v>4.0999999999999996</v>
      </c>
      <c r="Q150" s="25"/>
      <c r="R150" s="38">
        <f t="shared" ref="R150" si="227">(P150*I150)*(1-Q150)</f>
        <v>49.199999999999996</v>
      </c>
      <c r="S150" s="48">
        <v>5</v>
      </c>
      <c r="T150" s="43">
        <f t="shared" ref="T150" si="228">S150*R150</f>
        <v>245.99999999999997</v>
      </c>
      <c r="U150" s="26">
        <f t="shared" si="219"/>
        <v>245.99999999999997</v>
      </c>
      <c r="V150" s="26">
        <f t="shared" si="220"/>
        <v>60</v>
      </c>
      <c r="W150" s="26">
        <f t="shared" si="221"/>
        <v>0.125</v>
      </c>
      <c r="X150" s="26">
        <f t="shared" si="222"/>
        <v>63.5</v>
      </c>
      <c r="Y150" s="27">
        <f t="shared" si="223"/>
        <v>0.16646</v>
      </c>
      <c r="Z150" s="17">
        <f t="shared" ref="Z150" si="229">P150/H150</f>
        <v>4.0999999999999996</v>
      </c>
      <c r="AA150" s="17">
        <f t="shared" si="224"/>
        <v>4.5999999999999996</v>
      </c>
    </row>
    <row r="151" spans="1:27" ht="12.75">
      <c r="A151" s="181" t="s">
        <v>164</v>
      </c>
      <c r="B151" s="181"/>
      <c r="C151" s="181"/>
      <c r="D151" s="181"/>
      <c r="E151" s="181"/>
      <c r="F151" s="181"/>
      <c r="G151" s="181"/>
      <c r="H151" s="8"/>
      <c r="I151" s="8"/>
      <c r="J151" s="8"/>
      <c r="K151" s="8"/>
      <c r="L151" s="8"/>
      <c r="M151" s="8"/>
      <c r="N151" s="8"/>
      <c r="O151" s="8"/>
      <c r="P151" s="8"/>
      <c r="Q151" s="9"/>
      <c r="R151" s="36"/>
      <c r="S151" s="47">
        <f t="shared" ref="S151:AA151" si="230">SUM(S149:S150)</f>
        <v>10</v>
      </c>
      <c r="T151" s="42">
        <f t="shared" si="230"/>
        <v>491.99999999999994</v>
      </c>
      <c r="U151" s="29">
        <f t="shared" si="230"/>
        <v>491.99999999999994</v>
      </c>
      <c r="V151" s="29">
        <f t="shared" si="230"/>
        <v>120</v>
      </c>
      <c r="W151" s="29">
        <f t="shared" si="230"/>
        <v>0.25</v>
      </c>
      <c r="X151" s="29">
        <f t="shared" si="230"/>
        <v>127</v>
      </c>
      <c r="Y151" s="30">
        <f t="shared" si="230"/>
        <v>0.33291999999999999</v>
      </c>
      <c r="Z151" s="29">
        <f t="shared" si="230"/>
        <v>8.1999999999999993</v>
      </c>
      <c r="AA151" s="29">
        <f t="shared" si="230"/>
        <v>9.1999999999999993</v>
      </c>
    </row>
    <row r="152" spans="1:27" s="28" customFormat="1" ht="15">
      <c r="A152" s="67"/>
      <c r="B152" s="67" t="s">
        <v>41</v>
      </c>
      <c r="C152" s="67" t="s">
        <v>137</v>
      </c>
      <c r="D152" s="68" t="s">
        <v>28</v>
      </c>
      <c r="E152" s="69"/>
      <c r="F152" s="70" t="s">
        <v>186</v>
      </c>
      <c r="G152" s="71" t="s">
        <v>169</v>
      </c>
      <c r="H152" s="67">
        <v>0.5</v>
      </c>
      <c r="I152" s="67">
        <v>20</v>
      </c>
      <c r="J152" s="67">
        <f>H152*I152+0.7</f>
        <v>10.7</v>
      </c>
      <c r="K152" s="67">
        <v>40</v>
      </c>
      <c r="L152" s="67">
        <f>I152*H152</f>
        <v>10</v>
      </c>
      <c r="M152" s="67">
        <v>410</v>
      </c>
      <c r="N152" s="67">
        <v>280</v>
      </c>
      <c r="O152" s="67">
        <v>290</v>
      </c>
      <c r="P152" s="72">
        <v>2.2000000000000002</v>
      </c>
      <c r="Q152" s="73"/>
      <c r="R152" s="74">
        <f>(P152*I152)*(1-Q152)</f>
        <v>44</v>
      </c>
      <c r="S152" s="75">
        <v>5</v>
      </c>
      <c r="T152" s="76">
        <f>S152*R152</f>
        <v>220</v>
      </c>
      <c r="U152" s="77">
        <f t="shared" ref="U152:U158" si="231">S152*R152</f>
        <v>220</v>
      </c>
      <c r="V152" s="77">
        <f>S152*L152</f>
        <v>50</v>
      </c>
      <c r="W152" s="77">
        <f t="shared" ref="W152:W158" si="232">S152/K152</f>
        <v>0.125</v>
      </c>
      <c r="X152" s="77">
        <f t="shared" ref="X152:X158" si="233">S152*J152</f>
        <v>53.5</v>
      </c>
      <c r="Y152" s="78">
        <f t="shared" ref="Y152:Y158" si="234">S152*((M152*N152*O152/1000000000))</f>
        <v>0.16646</v>
      </c>
      <c r="Z152" s="77">
        <f>P152/H152</f>
        <v>4.4000000000000004</v>
      </c>
      <c r="AA152" s="77">
        <f t="shared" ref="AA152:AA158" si="235">Z152+0.5</f>
        <v>4.9000000000000004</v>
      </c>
    </row>
    <row r="153" spans="1:27" s="28" customFormat="1" ht="15">
      <c r="A153" s="67"/>
      <c r="B153" s="67" t="s">
        <v>41</v>
      </c>
      <c r="C153" s="67" t="s">
        <v>137</v>
      </c>
      <c r="D153" s="68" t="s">
        <v>28</v>
      </c>
      <c r="E153" s="69"/>
      <c r="F153" s="70" t="s">
        <v>186</v>
      </c>
      <c r="G153" s="71" t="s">
        <v>170</v>
      </c>
      <c r="H153" s="67">
        <v>0.5</v>
      </c>
      <c r="I153" s="67">
        <v>20</v>
      </c>
      <c r="J153" s="67">
        <f t="shared" ref="J153:J158" si="236">H153*I153+0.7</f>
        <v>10.7</v>
      </c>
      <c r="K153" s="67">
        <v>40</v>
      </c>
      <c r="L153" s="67">
        <f t="shared" ref="L153:L158" si="237">I153*H153</f>
        <v>10</v>
      </c>
      <c r="M153" s="67">
        <v>410</v>
      </c>
      <c r="N153" s="67">
        <v>280</v>
      </c>
      <c r="O153" s="67">
        <v>290</v>
      </c>
      <c r="P153" s="72">
        <v>2.2000000000000002</v>
      </c>
      <c r="Q153" s="73"/>
      <c r="R153" s="74">
        <f t="shared" ref="R153:R158" si="238">(P153*I153)*(1-Q153)</f>
        <v>44</v>
      </c>
      <c r="S153" s="75">
        <v>5</v>
      </c>
      <c r="T153" s="76">
        <f t="shared" ref="T153:T158" si="239">S153*R153</f>
        <v>220</v>
      </c>
      <c r="U153" s="77">
        <f t="shared" si="231"/>
        <v>220</v>
      </c>
      <c r="V153" s="77">
        <f t="shared" ref="V153:V158" si="240">S153*L153</f>
        <v>50</v>
      </c>
      <c r="W153" s="77">
        <f t="shared" si="232"/>
        <v>0.125</v>
      </c>
      <c r="X153" s="77">
        <f t="shared" si="233"/>
        <v>53.5</v>
      </c>
      <c r="Y153" s="78">
        <f t="shared" si="234"/>
        <v>0.16646</v>
      </c>
      <c r="Z153" s="77">
        <f t="shared" ref="Z153:Z158" si="241">P153/H153</f>
        <v>4.4000000000000004</v>
      </c>
      <c r="AA153" s="77">
        <f t="shared" si="235"/>
        <v>4.9000000000000004</v>
      </c>
    </row>
    <row r="154" spans="1:27" s="28" customFormat="1" ht="15">
      <c r="A154" s="67"/>
      <c r="B154" s="67" t="s">
        <v>41</v>
      </c>
      <c r="C154" s="67" t="s">
        <v>137</v>
      </c>
      <c r="D154" s="68" t="s">
        <v>28</v>
      </c>
      <c r="E154" s="69"/>
      <c r="F154" s="70" t="s">
        <v>186</v>
      </c>
      <c r="G154" s="71" t="s">
        <v>171</v>
      </c>
      <c r="H154" s="67">
        <v>0.5</v>
      </c>
      <c r="I154" s="67">
        <v>20</v>
      </c>
      <c r="J154" s="67">
        <f t="shared" si="236"/>
        <v>10.7</v>
      </c>
      <c r="K154" s="67">
        <v>40</v>
      </c>
      <c r="L154" s="67">
        <f t="shared" si="237"/>
        <v>10</v>
      </c>
      <c r="M154" s="67">
        <v>410</v>
      </c>
      <c r="N154" s="67">
        <v>280</v>
      </c>
      <c r="O154" s="67">
        <v>290</v>
      </c>
      <c r="P154" s="72">
        <v>2.2000000000000002</v>
      </c>
      <c r="Q154" s="73"/>
      <c r="R154" s="74">
        <f t="shared" si="238"/>
        <v>44</v>
      </c>
      <c r="S154" s="75">
        <v>5</v>
      </c>
      <c r="T154" s="76">
        <f t="shared" si="239"/>
        <v>220</v>
      </c>
      <c r="U154" s="77">
        <f t="shared" si="231"/>
        <v>220</v>
      </c>
      <c r="V154" s="77">
        <f t="shared" si="240"/>
        <v>50</v>
      </c>
      <c r="W154" s="77">
        <f t="shared" si="232"/>
        <v>0.125</v>
      </c>
      <c r="X154" s="77">
        <f t="shared" si="233"/>
        <v>53.5</v>
      </c>
      <c r="Y154" s="78">
        <f t="shared" si="234"/>
        <v>0.16646</v>
      </c>
      <c r="Z154" s="77">
        <f t="shared" si="241"/>
        <v>4.4000000000000004</v>
      </c>
      <c r="AA154" s="77">
        <f t="shared" si="235"/>
        <v>4.9000000000000004</v>
      </c>
    </row>
    <row r="155" spans="1:27" s="28" customFormat="1" ht="15">
      <c r="A155" s="67"/>
      <c r="B155" s="67" t="s">
        <v>41</v>
      </c>
      <c r="C155" s="67" t="s">
        <v>137</v>
      </c>
      <c r="D155" s="68" t="s">
        <v>28</v>
      </c>
      <c r="E155" s="69"/>
      <c r="F155" s="70" t="s">
        <v>186</v>
      </c>
      <c r="G155" s="71" t="s">
        <v>172</v>
      </c>
      <c r="H155" s="67">
        <v>0.5</v>
      </c>
      <c r="I155" s="67">
        <v>20</v>
      </c>
      <c r="J155" s="67">
        <f t="shared" si="236"/>
        <v>10.7</v>
      </c>
      <c r="K155" s="67">
        <v>40</v>
      </c>
      <c r="L155" s="67">
        <f t="shared" si="237"/>
        <v>10</v>
      </c>
      <c r="M155" s="67">
        <v>410</v>
      </c>
      <c r="N155" s="67">
        <v>280</v>
      </c>
      <c r="O155" s="67">
        <v>290</v>
      </c>
      <c r="P155" s="72">
        <v>2.2000000000000002</v>
      </c>
      <c r="Q155" s="73"/>
      <c r="R155" s="74">
        <f t="shared" si="238"/>
        <v>44</v>
      </c>
      <c r="S155" s="75">
        <v>5</v>
      </c>
      <c r="T155" s="76">
        <f t="shared" si="239"/>
        <v>220</v>
      </c>
      <c r="U155" s="77">
        <f t="shared" si="231"/>
        <v>220</v>
      </c>
      <c r="V155" s="77">
        <f t="shared" si="240"/>
        <v>50</v>
      </c>
      <c r="W155" s="77">
        <f t="shared" si="232"/>
        <v>0.125</v>
      </c>
      <c r="X155" s="77">
        <f t="shared" si="233"/>
        <v>53.5</v>
      </c>
      <c r="Y155" s="78">
        <f t="shared" si="234"/>
        <v>0.16646</v>
      </c>
      <c r="Z155" s="77">
        <f t="shared" si="241"/>
        <v>4.4000000000000004</v>
      </c>
      <c r="AA155" s="77">
        <f t="shared" si="235"/>
        <v>4.9000000000000004</v>
      </c>
    </row>
    <row r="156" spans="1:27" s="28" customFormat="1" ht="15">
      <c r="A156" s="67"/>
      <c r="B156" s="67" t="s">
        <v>41</v>
      </c>
      <c r="C156" s="67" t="s">
        <v>137</v>
      </c>
      <c r="D156" s="68" t="s">
        <v>28</v>
      </c>
      <c r="E156" s="69"/>
      <c r="F156" s="70" t="s">
        <v>186</v>
      </c>
      <c r="G156" s="71" t="s">
        <v>173</v>
      </c>
      <c r="H156" s="67">
        <v>0.5</v>
      </c>
      <c r="I156" s="67">
        <v>20</v>
      </c>
      <c r="J156" s="67">
        <f t="shared" si="236"/>
        <v>10.7</v>
      </c>
      <c r="K156" s="67">
        <v>40</v>
      </c>
      <c r="L156" s="67">
        <f t="shared" si="237"/>
        <v>10</v>
      </c>
      <c r="M156" s="67">
        <v>410</v>
      </c>
      <c r="N156" s="67">
        <v>280</v>
      </c>
      <c r="O156" s="67">
        <v>290</v>
      </c>
      <c r="P156" s="72">
        <v>2.2000000000000002</v>
      </c>
      <c r="Q156" s="73"/>
      <c r="R156" s="74">
        <f t="shared" si="238"/>
        <v>44</v>
      </c>
      <c r="S156" s="75">
        <v>5</v>
      </c>
      <c r="T156" s="76">
        <f t="shared" si="239"/>
        <v>220</v>
      </c>
      <c r="U156" s="77">
        <f t="shared" si="231"/>
        <v>220</v>
      </c>
      <c r="V156" s="77">
        <f t="shared" si="240"/>
        <v>50</v>
      </c>
      <c r="W156" s="77">
        <f t="shared" si="232"/>
        <v>0.125</v>
      </c>
      <c r="X156" s="77">
        <f t="shared" si="233"/>
        <v>53.5</v>
      </c>
      <c r="Y156" s="78">
        <f t="shared" si="234"/>
        <v>0.16646</v>
      </c>
      <c r="Z156" s="77">
        <f t="shared" si="241"/>
        <v>4.4000000000000004</v>
      </c>
      <c r="AA156" s="77">
        <f t="shared" si="235"/>
        <v>4.9000000000000004</v>
      </c>
    </row>
    <row r="157" spans="1:27" s="28" customFormat="1" ht="15">
      <c r="A157" s="67"/>
      <c r="B157" s="67" t="s">
        <v>41</v>
      </c>
      <c r="C157" s="67" t="s">
        <v>137</v>
      </c>
      <c r="D157" s="68" t="s">
        <v>28</v>
      </c>
      <c r="E157" s="69"/>
      <c r="F157" s="70" t="s">
        <v>186</v>
      </c>
      <c r="G157" s="71" t="s">
        <v>174</v>
      </c>
      <c r="H157" s="67">
        <v>0.5</v>
      </c>
      <c r="I157" s="67">
        <v>20</v>
      </c>
      <c r="J157" s="67">
        <f t="shared" si="236"/>
        <v>10.7</v>
      </c>
      <c r="K157" s="67">
        <v>40</v>
      </c>
      <c r="L157" s="67">
        <f t="shared" si="237"/>
        <v>10</v>
      </c>
      <c r="M157" s="67">
        <v>410</v>
      </c>
      <c r="N157" s="67">
        <v>280</v>
      </c>
      <c r="O157" s="67">
        <v>290</v>
      </c>
      <c r="P157" s="72">
        <v>2.2000000000000002</v>
      </c>
      <c r="Q157" s="73"/>
      <c r="R157" s="74">
        <f t="shared" si="238"/>
        <v>44</v>
      </c>
      <c r="S157" s="75">
        <v>5</v>
      </c>
      <c r="T157" s="76">
        <f t="shared" si="239"/>
        <v>220</v>
      </c>
      <c r="U157" s="77">
        <f t="shared" si="231"/>
        <v>220</v>
      </c>
      <c r="V157" s="77">
        <f t="shared" si="240"/>
        <v>50</v>
      </c>
      <c r="W157" s="77">
        <f t="shared" si="232"/>
        <v>0.125</v>
      </c>
      <c r="X157" s="77">
        <f t="shared" si="233"/>
        <v>53.5</v>
      </c>
      <c r="Y157" s="78">
        <f t="shared" si="234"/>
        <v>0.16646</v>
      </c>
      <c r="Z157" s="77">
        <f t="shared" si="241"/>
        <v>4.4000000000000004</v>
      </c>
      <c r="AA157" s="77">
        <f t="shared" si="235"/>
        <v>4.9000000000000004</v>
      </c>
    </row>
    <row r="158" spans="1:27" s="28" customFormat="1" ht="15">
      <c r="A158" s="67"/>
      <c r="B158" s="67" t="s">
        <v>41</v>
      </c>
      <c r="C158" s="67" t="s">
        <v>137</v>
      </c>
      <c r="D158" s="68" t="s">
        <v>28</v>
      </c>
      <c r="E158" s="69"/>
      <c r="F158" s="70" t="s">
        <v>186</v>
      </c>
      <c r="G158" s="71" t="s">
        <v>175</v>
      </c>
      <c r="H158" s="67">
        <v>0.5</v>
      </c>
      <c r="I158" s="67">
        <v>20</v>
      </c>
      <c r="J158" s="67">
        <f t="shared" si="236"/>
        <v>10.7</v>
      </c>
      <c r="K158" s="67">
        <v>40</v>
      </c>
      <c r="L158" s="67">
        <f t="shared" si="237"/>
        <v>10</v>
      </c>
      <c r="M158" s="67">
        <v>410</v>
      </c>
      <c r="N158" s="67">
        <v>280</v>
      </c>
      <c r="O158" s="67">
        <v>290</v>
      </c>
      <c r="P158" s="72">
        <v>2.2000000000000002</v>
      </c>
      <c r="Q158" s="73"/>
      <c r="R158" s="74">
        <f t="shared" si="238"/>
        <v>44</v>
      </c>
      <c r="S158" s="75">
        <v>5</v>
      </c>
      <c r="T158" s="76">
        <f t="shared" si="239"/>
        <v>220</v>
      </c>
      <c r="U158" s="77">
        <f t="shared" si="231"/>
        <v>220</v>
      </c>
      <c r="V158" s="77">
        <f t="shared" si="240"/>
        <v>50</v>
      </c>
      <c r="W158" s="77">
        <f t="shared" si="232"/>
        <v>0.125</v>
      </c>
      <c r="X158" s="77">
        <f t="shared" si="233"/>
        <v>53.5</v>
      </c>
      <c r="Y158" s="78">
        <f t="shared" si="234"/>
        <v>0.16646</v>
      </c>
      <c r="Z158" s="77">
        <f t="shared" si="241"/>
        <v>4.4000000000000004</v>
      </c>
      <c r="AA158" s="77">
        <f t="shared" si="235"/>
        <v>4.9000000000000004</v>
      </c>
    </row>
    <row r="159" spans="1:27" ht="13.5" thickBot="1">
      <c r="A159" s="181"/>
      <c r="B159" s="181"/>
      <c r="C159" s="181"/>
      <c r="D159" s="181"/>
      <c r="E159" s="181"/>
      <c r="F159" s="181"/>
      <c r="G159" s="181"/>
      <c r="H159" s="8"/>
      <c r="I159" s="8"/>
      <c r="J159" s="8"/>
      <c r="K159" s="8"/>
      <c r="L159" s="8"/>
      <c r="M159" s="8"/>
      <c r="N159" s="8"/>
      <c r="O159" s="8"/>
      <c r="P159" s="8"/>
      <c r="Q159" s="9"/>
      <c r="R159" s="36"/>
      <c r="S159" s="49">
        <f t="shared" ref="S159:AA159" si="242">SUM(S152:S158)</f>
        <v>35</v>
      </c>
      <c r="T159" s="42">
        <f t="shared" si="242"/>
        <v>1540</v>
      </c>
      <c r="U159" s="29">
        <f t="shared" si="242"/>
        <v>1540</v>
      </c>
      <c r="V159" s="29">
        <f t="shared" si="242"/>
        <v>350</v>
      </c>
      <c r="W159" s="29">
        <f t="shared" si="242"/>
        <v>0.875</v>
      </c>
      <c r="X159" s="29">
        <f t="shared" si="242"/>
        <v>374.5</v>
      </c>
      <c r="Y159" s="30">
        <f t="shared" si="242"/>
        <v>1.1652200000000001</v>
      </c>
      <c r="Z159" s="29">
        <f t="shared" si="242"/>
        <v>30.799999999999997</v>
      </c>
      <c r="AA159" s="29">
        <f t="shared" si="242"/>
        <v>34.299999999999997</v>
      </c>
    </row>
    <row r="160" spans="1:27" s="28" customFormat="1" ht="8.25" customHeight="1">
      <c r="A160" s="57"/>
      <c r="B160" s="57"/>
      <c r="C160" s="57"/>
      <c r="D160" s="58"/>
      <c r="E160" s="59"/>
      <c r="F160" s="60"/>
      <c r="G160" s="61"/>
      <c r="H160" s="57"/>
      <c r="I160" s="57"/>
      <c r="J160" s="57"/>
      <c r="K160" s="57"/>
      <c r="L160" s="57"/>
      <c r="M160" s="57"/>
      <c r="N160" s="57"/>
      <c r="O160" s="57"/>
      <c r="P160" s="62"/>
      <c r="Q160" s="63"/>
      <c r="R160" s="64"/>
      <c r="S160" s="57"/>
      <c r="T160" s="65"/>
      <c r="U160" s="65"/>
      <c r="V160" s="65"/>
      <c r="W160" s="65"/>
      <c r="X160" s="65"/>
      <c r="Y160" s="66"/>
      <c r="Z160" s="65"/>
      <c r="AA160" s="65"/>
    </row>
    <row r="161" spans="1:27" ht="12.75">
      <c r="A161" s="181" t="s">
        <v>187</v>
      </c>
      <c r="B161" s="181"/>
      <c r="C161" s="181"/>
      <c r="D161" s="181"/>
      <c r="E161" s="181"/>
      <c r="F161" s="181"/>
      <c r="G161" s="181"/>
      <c r="H161" s="8"/>
      <c r="I161" s="8"/>
      <c r="J161" s="8"/>
      <c r="K161" s="8"/>
      <c r="L161" s="8"/>
      <c r="M161" s="8"/>
      <c r="N161" s="8"/>
      <c r="O161" s="8"/>
      <c r="P161" s="8"/>
      <c r="Q161" s="9"/>
      <c r="R161" s="36"/>
      <c r="S161" s="47">
        <f t="shared" ref="S161:AA161" si="243">SUM(S154:S160)</f>
        <v>60</v>
      </c>
      <c r="T161" s="42">
        <f t="shared" si="243"/>
        <v>2640</v>
      </c>
      <c r="U161" s="29">
        <f t="shared" si="243"/>
        <v>2640</v>
      </c>
      <c r="V161" s="29">
        <f t="shared" si="243"/>
        <v>600</v>
      </c>
      <c r="W161" s="29">
        <f t="shared" si="243"/>
        <v>1.5</v>
      </c>
      <c r="X161" s="29">
        <f t="shared" si="243"/>
        <v>642</v>
      </c>
      <c r="Y161" s="30">
        <f t="shared" si="243"/>
        <v>1.9975200000000002</v>
      </c>
      <c r="Z161" s="29">
        <f t="shared" si="243"/>
        <v>52.8</v>
      </c>
      <c r="AA161" s="29">
        <f t="shared" si="243"/>
        <v>58.8</v>
      </c>
    </row>
    <row r="162" spans="1:27" s="28" customFormat="1" ht="15" customHeight="1">
      <c r="A162" s="21"/>
      <c r="B162" s="21" t="s">
        <v>25</v>
      </c>
      <c r="C162" s="10" t="s">
        <v>28</v>
      </c>
      <c r="D162" s="10" t="s">
        <v>28</v>
      </c>
      <c r="E162" s="22"/>
      <c r="F162" s="12" t="s">
        <v>186</v>
      </c>
      <c r="G162" s="13" t="s">
        <v>188</v>
      </c>
      <c r="H162" s="21">
        <v>5</v>
      </c>
      <c r="I162" s="21"/>
      <c r="J162" s="21">
        <f>H162+0.7</f>
        <v>5.7</v>
      </c>
      <c r="K162" s="21">
        <v>40</v>
      </c>
      <c r="L162" s="21">
        <v>5</v>
      </c>
      <c r="M162" s="21">
        <v>410</v>
      </c>
      <c r="N162" s="21">
        <v>280</v>
      </c>
      <c r="O162" s="3">
        <v>290</v>
      </c>
      <c r="P162" s="24">
        <f>2.4*H162</f>
        <v>12</v>
      </c>
      <c r="Q162" s="25"/>
      <c r="R162" s="38">
        <f>P162*(1-Q162)</f>
        <v>12</v>
      </c>
      <c r="S162" s="48">
        <v>5</v>
      </c>
      <c r="T162" s="41">
        <f>S162*P162</f>
        <v>60</v>
      </c>
      <c r="U162" s="26">
        <f>T162</f>
        <v>60</v>
      </c>
      <c r="V162" s="17">
        <f>S162*L162</f>
        <v>25</v>
      </c>
      <c r="W162" s="17">
        <f>S162/K162</f>
        <v>0.125</v>
      </c>
      <c r="X162" s="26">
        <f>S162*J162</f>
        <v>28.5</v>
      </c>
      <c r="Y162" s="19">
        <f>S162*((M162*N162*O162/1000000000))</f>
        <v>0.16646</v>
      </c>
      <c r="Z162" s="17">
        <f>P162/H162</f>
        <v>2.4</v>
      </c>
      <c r="AA162" s="17">
        <f t="shared" ref="AA162:AA167" si="244">Z162+0.5</f>
        <v>2.9</v>
      </c>
    </row>
    <row r="163" spans="1:27" s="28" customFormat="1" ht="15" customHeight="1">
      <c r="A163" s="21"/>
      <c r="B163" s="21" t="s">
        <v>25</v>
      </c>
      <c r="C163" s="10" t="s">
        <v>28</v>
      </c>
      <c r="D163" s="10" t="s">
        <v>28</v>
      </c>
      <c r="E163" s="22"/>
      <c r="F163" s="12" t="s">
        <v>186</v>
      </c>
      <c r="G163" s="13" t="s">
        <v>189</v>
      </c>
      <c r="H163" s="21">
        <v>5</v>
      </c>
      <c r="I163" s="21"/>
      <c r="J163" s="21">
        <f t="shared" ref="J163:J167" si="245">H163+0.7</f>
        <v>5.7</v>
      </c>
      <c r="K163" s="21">
        <v>40</v>
      </c>
      <c r="L163" s="21">
        <v>5</v>
      </c>
      <c r="M163" s="21">
        <v>410</v>
      </c>
      <c r="N163" s="21">
        <v>280</v>
      </c>
      <c r="O163" s="3">
        <v>290</v>
      </c>
      <c r="P163" s="24">
        <f t="shared" ref="P163:P167" si="246">2.4*H163</f>
        <v>12</v>
      </c>
      <c r="Q163" s="25"/>
      <c r="R163" s="38">
        <f t="shared" ref="R163:R167" si="247">P163*(1-Q163)</f>
        <v>12</v>
      </c>
      <c r="S163" s="48">
        <v>5</v>
      </c>
      <c r="T163" s="41">
        <f t="shared" ref="T163:T167" si="248">S163*P163</f>
        <v>60</v>
      </c>
      <c r="U163" s="26">
        <f t="shared" ref="U163:U167" si="249">T163</f>
        <v>60</v>
      </c>
      <c r="V163" s="17">
        <f t="shared" ref="V163:V167" si="250">S163*L163</f>
        <v>25</v>
      </c>
      <c r="W163" s="17">
        <f t="shared" ref="W163:W167" si="251">S163/K163</f>
        <v>0.125</v>
      </c>
      <c r="X163" s="26">
        <f t="shared" ref="X163:X167" si="252">S163*J163</f>
        <v>28.5</v>
      </c>
      <c r="Y163" s="19">
        <f t="shared" ref="Y163:Y167" si="253">S163*((M163*N163*O163/1000000000))</f>
        <v>0.16646</v>
      </c>
      <c r="Z163" s="17">
        <f t="shared" ref="Z163:Z167" si="254">P163/H163</f>
        <v>2.4</v>
      </c>
      <c r="AA163" s="17">
        <f t="shared" si="244"/>
        <v>2.9</v>
      </c>
    </row>
    <row r="164" spans="1:27" s="28" customFormat="1" ht="15" customHeight="1">
      <c r="A164" s="21"/>
      <c r="B164" s="21" t="s">
        <v>25</v>
      </c>
      <c r="C164" s="10" t="s">
        <v>28</v>
      </c>
      <c r="D164" s="10" t="s">
        <v>28</v>
      </c>
      <c r="E164" s="22"/>
      <c r="F164" s="12" t="s">
        <v>186</v>
      </c>
      <c r="G164" s="13" t="s">
        <v>190</v>
      </c>
      <c r="H164" s="21">
        <v>5</v>
      </c>
      <c r="I164" s="21"/>
      <c r="J164" s="21">
        <f t="shared" si="245"/>
        <v>5.7</v>
      </c>
      <c r="K164" s="21">
        <v>40</v>
      </c>
      <c r="L164" s="21">
        <v>5</v>
      </c>
      <c r="M164" s="21">
        <v>410</v>
      </c>
      <c r="N164" s="21">
        <v>280</v>
      </c>
      <c r="O164" s="3">
        <v>290</v>
      </c>
      <c r="P164" s="24">
        <f t="shared" si="246"/>
        <v>12</v>
      </c>
      <c r="Q164" s="25"/>
      <c r="R164" s="38">
        <f t="shared" si="247"/>
        <v>12</v>
      </c>
      <c r="S164" s="48">
        <v>5</v>
      </c>
      <c r="T164" s="41">
        <f t="shared" si="248"/>
        <v>60</v>
      </c>
      <c r="U164" s="26">
        <f t="shared" si="249"/>
        <v>60</v>
      </c>
      <c r="V164" s="17">
        <f t="shared" si="250"/>
        <v>25</v>
      </c>
      <c r="W164" s="17">
        <f t="shared" si="251"/>
        <v>0.125</v>
      </c>
      <c r="X164" s="26">
        <f t="shared" si="252"/>
        <v>28.5</v>
      </c>
      <c r="Y164" s="19">
        <f t="shared" si="253"/>
        <v>0.16646</v>
      </c>
      <c r="Z164" s="17">
        <f t="shared" si="254"/>
        <v>2.4</v>
      </c>
      <c r="AA164" s="17">
        <f t="shared" si="244"/>
        <v>2.9</v>
      </c>
    </row>
    <row r="165" spans="1:27" s="28" customFormat="1" ht="15" customHeight="1">
      <c r="A165" s="21"/>
      <c r="B165" s="21" t="s">
        <v>25</v>
      </c>
      <c r="C165" s="10" t="s">
        <v>28</v>
      </c>
      <c r="D165" s="10" t="s">
        <v>28</v>
      </c>
      <c r="E165" s="22"/>
      <c r="F165" s="12" t="s">
        <v>186</v>
      </c>
      <c r="G165" s="13" t="s">
        <v>191</v>
      </c>
      <c r="H165" s="21">
        <v>5</v>
      </c>
      <c r="I165" s="21"/>
      <c r="J165" s="21">
        <f t="shared" si="245"/>
        <v>5.7</v>
      </c>
      <c r="K165" s="21">
        <v>40</v>
      </c>
      <c r="L165" s="21">
        <v>5</v>
      </c>
      <c r="M165" s="21">
        <v>410</v>
      </c>
      <c r="N165" s="21">
        <v>280</v>
      </c>
      <c r="O165" s="3">
        <v>290</v>
      </c>
      <c r="P165" s="24">
        <f t="shared" si="246"/>
        <v>12</v>
      </c>
      <c r="Q165" s="25"/>
      <c r="R165" s="38">
        <f t="shared" si="247"/>
        <v>12</v>
      </c>
      <c r="S165" s="48">
        <v>5</v>
      </c>
      <c r="T165" s="41">
        <f t="shared" si="248"/>
        <v>60</v>
      </c>
      <c r="U165" s="26">
        <f t="shared" si="249"/>
        <v>60</v>
      </c>
      <c r="V165" s="17">
        <f t="shared" si="250"/>
        <v>25</v>
      </c>
      <c r="W165" s="17">
        <f t="shared" si="251"/>
        <v>0.125</v>
      </c>
      <c r="X165" s="26">
        <f t="shared" si="252"/>
        <v>28.5</v>
      </c>
      <c r="Y165" s="19">
        <f t="shared" si="253"/>
        <v>0.16646</v>
      </c>
      <c r="Z165" s="17">
        <f t="shared" si="254"/>
        <v>2.4</v>
      </c>
      <c r="AA165" s="17">
        <f t="shared" si="244"/>
        <v>2.9</v>
      </c>
    </row>
    <row r="166" spans="1:27" s="28" customFormat="1" ht="15" customHeight="1">
      <c r="A166" s="21"/>
      <c r="B166" s="21" t="s">
        <v>25</v>
      </c>
      <c r="C166" s="10" t="s">
        <v>28</v>
      </c>
      <c r="D166" s="10" t="s">
        <v>28</v>
      </c>
      <c r="E166" s="22"/>
      <c r="F166" s="12" t="s">
        <v>186</v>
      </c>
      <c r="G166" s="13" t="s">
        <v>192</v>
      </c>
      <c r="H166" s="21">
        <v>5</v>
      </c>
      <c r="I166" s="21"/>
      <c r="J166" s="21">
        <f t="shared" si="245"/>
        <v>5.7</v>
      </c>
      <c r="K166" s="21">
        <v>40</v>
      </c>
      <c r="L166" s="21">
        <v>5</v>
      </c>
      <c r="M166" s="21">
        <v>410</v>
      </c>
      <c r="N166" s="21">
        <v>280</v>
      </c>
      <c r="O166" s="3">
        <v>290</v>
      </c>
      <c r="P166" s="24">
        <f t="shared" si="246"/>
        <v>12</v>
      </c>
      <c r="Q166" s="25"/>
      <c r="R166" s="38">
        <f t="shared" si="247"/>
        <v>12</v>
      </c>
      <c r="S166" s="48">
        <v>5</v>
      </c>
      <c r="T166" s="41">
        <f t="shared" si="248"/>
        <v>60</v>
      </c>
      <c r="U166" s="26">
        <f t="shared" si="249"/>
        <v>60</v>
      </c>
      <c r="V166" s="17">
        <f t="shared" si="250"/>
        <v>25</v>
      </c>
      <c r="W166" s="17">
        <f t="shared" si="251"/>
        <v>0.125</v>
      </c>
      <c r="X166" s="26">
        <f t="shared" si="252"/>
        <v>28.5</v>
      </c>
      <c r="Y166" s="19">
        <f t="shared" si="253"/>
        <v>0.16646</v>
      </c>
      <c r="Z166" s="17">
        <f t="shared" si="254"/>
        <v>2.4</v>
      </c>
      <c r="AA166" s="17">
        <f t="shared" si="244"/>
        <v>2.9</v>
      </c>
    </row>
    <row r="167" spans="1:27" s="28" customFormat="1" ht="15" customHeight="1">
      <c r="A167" s="21"/>
      <c r="B167" s="21" t="s">
        <v>25</v>
      </c>
      <c r="C167" s="10" t="s">
        <v>28</v>
      </c>
      <c r="D167" s="10" t="s">
        <v>28</v>
      </c>
      <c r="E167" s="22"/>
      <c r="F167" s="12" t="s">
        <v>186</v>
      </c>
      <c r="G167" s="13" t="s">
        <v>193</v>
      </c>
      <c r="H167" s="21">
        <v>5</v>
      </c>
      <c r="I167" s="21"/>
      <c r="J167" s="21">
        <f t="shared" si="245"/>
        <v>5.7</v>
      </c>
      <c r="K167" s="21">
        <v>40</v>
      </c>
      <c r="L167" s="21">
        <v>5</v>
      </c>
      <c r="M167" s="21">
        <v>410</v>
      </c>
      <c r="N167" s="21">
        <v>280</v>
      </c>
      <c r="O167" s="3">
        <v>290</v>
      </c>
      <c r="P167" s="24">
        <f t="shared" si="246"/>
        <v>12</v>
      </c>
      <c r="Q167" s="25"/>
      <c r="R167" s="38">
        <f t="shared" si="247"/>
        <v>12</v>
      </c>
      <c r="S167" s="48">
        <v>5</v>
      </c>
      <c r="T167" s="41">
        <f t="shared" si="248"/>
        <v>60</v>
      </c>
      <c r="U167" s="26">
        <f t="shared" si="249"/>
        <v>60</v>
      </c>
      <c r="V167" s="17">
        <f t="shared" si="250"/>
        <v>25</v>
      </c>
      <c r="W167" s="17">
        <f t="shared" si="251"/>
        <v>0.125</v>
      </c>
      <c r="X167" s="26">
        <f t="shared" si="252"/>
        <v>28.5</v>
      </c>
      <c r="Y167" s="19">
        <f t="shared" si="253"/>
        <v>0.16646</v>
      </c>
      <c r="Z167" s="17">
        <f t="shared" si="254"/>
        <v>2.4</v>
      </c>
      <c r="AA167" s="17">
        <f t="shared" si="244"/>
        <v>2.9</v>
      </c>
    </row>
    <row r="168" spans="1:27" ht="12.75">
      <c r="A168" s="181" t="s">
        <v>176</v>
      </c>
      <c r="B168" s="181"/>
      <c r="C168" s="181"/>
      <c r="D168" s="181"/>
      <c r="E168" s="181"/>
      <c r="F168" s="181"/>
      <c r="G168" s="181"/>
      <c r="H168" s="8"/>
      <c r="I168" s="8"/>
      <c r="J168" s="8"/>
      <c r="K168" s="8"/>
      <c r="L168" s="8"/>
      <c r="M168" s="8"/>
      <c r="N168" s="8"/>
      <c r="O168" s="8"/>
      <c r="P168" s="8"/>
      <c r="Q168" s="9"/>
      <c r="R168" s="36"/>
      <c r="S168" s="47">
        <f t="shared" ref="S168:AA168" si="255">SUM(S162:S167)</f>
        <v>30</v>
      </c>
      <c r="T168" s="42">
        <f t="shared" si="255"/>
        <v>360</v>
      </c>
      <c r="U168" s="29">
        <f t="shared" si="255"/>
        <v>360</v>
      </c>
      <c r="V168" s="29">
        <f t="shared" si="255"/>
        <v>150</v>
      </c>
      <c r="W168" s="29">
        <f t="shared" si="255"/>
        <v>0.75</v>
      </c>
      <c r="X168" s="29">
        <f t="shared" si="255"/>
        <v>171</v>
      </c>
      <c r="Y168" s="30">
        <f t="shared" si="255"/>
        <v>0.99876000000000009</v>
      </c>
      <c r="Z168" s="29">
        <f t="shared" si="255"/>
        <v>14.4</v>
      </c>
      <c r="AA168" s="29">
        <f t="shared" si="255"/>
        <v>17.399999999999999</v>
      </c>
    </row>
    <row r="169" spans="1:27" s="28" customFormat="1" ht="15">
      <c r="A169" s="67"/>
      <c r="B169" s="67" t="s">
        <v>41</v>
      </c>
      <c r="C169" s="68" t="s">
        <v>28</v>
      </c>
      <c r="D169" s="68" t="s">
        <v>28</v>
      </c>
      <c r="E169" s="69"/>
      <c r="F169" s="70" t="s">
        <v>186</v>
      </c>
      <c r="G169" s="71" t="s">
        <v>194</v>
      </c>
      <c r="H169" s="67">
        <v>0.5</v>
      </c>
      <c r="I169" s="67">
        <v>9</v>
      </c>
      <c r="J169" s="67">
        <f>H169*I169+0.7</f>
        <v>5.2</v>
      </c>
      <c r="K169" s="67">
        <v>40</v>
      </c>
      <c r="L169" s="67">
        <f>I169*H169</f>
        <v>4.5</v>
      </c>
      <c r="M169" s="67">
        <v>410</v>
      </c>
      <c r="N169" s="67">
        <v>280</v>
      </c>
      <c r="O169" s="67">
        <v>290</v>
      </c>
      <c r="P169" s="72">
        <f>2.5/2</f>
        <v>1.25</v>
      </c>
      <c r="Q169" s="73"/>
      <c r="R169" s="74">
        <f>(P169*I169)*(1-Q169)</f>
        <v>11.25</v>
      </c>
      <c r="S169" s="75">
        <v>5</v>
      </c>
      <c r="T169" s="76">
        <f>S169*R169</f>
        <v>56.25</v>
      </c>
      <c r="U169" s="77">
        <f t="shared" ref="U169:U174" si="256">S169*R169</f>
        <v>56.25</v>
      </c>
      <c r="V169" s="77">
        <f>S169*L169</f>
        <v>22.5</v>
      </c>
      <c r="W169" s="77">
        <f t="shared" ref="W169:W174" si="257">S169/K169</f>
        <v>0.125</v>
      </c>
      <c r="X169" s="77">
        <f t="shared" ref="X169:X174" si="258">S169*J169</f>
        <v>26</v>
      </c>
      <c r="Y169" s="78">
        <f t="shared" ref="Y169:Y174" si="259">S169*((M169*N169*O169/1000000000))</f>
        <v>0.16646</v>
      </c>
      <c r="Z169" s="77">
        <f>P169/H169</f>
        <v>2.5</v>
      </c>
      <c r="AA169" s="77">
        <f t="shared" ref="AA169:AA174" si="260">Z169+0.5</f>
        <v>3</v>
      </c>
    </row>
    <row r="170" spans="1:27" s="28" customFormat="1" ht="15">
      <c r="A170" s="67"/>
      <c r="B170" s="67" t="s">
        <v>41</v>
      </c>
      <c r="C170" s="68" t="s">
        <v>28</v>
      </c>
      <c r="D170" s="68" t="s">
        <v>28</v>
      </c>
      <c r="E170" s="69"/>
      <c r="F170" s="70" t="s">
        <v>186</v>
      </c>
      <c r="G170" s="71" t="s">
        <v>195</v>
      </c>
      <c r="H170" s="67">
        <v>0.5</v>
      </c>
      <c r="I170" s="67">
        <v>9</v>
      </c>
      <c r="J170" s="67">
        <f t="shared" ref="J170:J174" si="261">H170*I170+0.7</f>
        <v>5.2</v>
      </c>
      <c r="K170" s="67">
        <v>40</v>
      </c>
      <c r="L170" s="67">
        <f t="shared" ref="L170:L174" si="262">I170*H170</f>
        <v>4.5</v>
      </c>
      <c r="M170" s="67">
        <v>410</v>
      </c>
      <c r="N170" s="67">
        <v>280</v>
      </c>
      <c r="O170" s="67">
        <v>290</v>
      </c>
      <c r="P170" s="72">
        <f t="shared" ref="P170:P174" si="263">2.5/2</f>
        <v>1.25</v>
      </c>
      <c r="Q170" s="73"/>
      <c r="R170" s="74">
        <f t="shared" ref="R170:R174" si="264">(P170*I170)*(1-Q170)</f>
        <v>11.25</v>
      </c>
      <c r="S170" s="75">
        <v>5</v>
      </c>
      <c r="T170" s="76">
        <f t="shared" ref="T170:T174" si="265">S170*R170</f>
        <v>56.25</v>
      </c>
      <c r="U170" s="77">
        <f t="shared" si="256"/>
        <v>56.25</v>
      </c>
      <c r="V170" s="77">
        <f t="shared" ref="V170:V174" si="266">S170*L170</f>
        <v>22.5</v>
      </c>
      <c r="W170" s="77">
        <f t="shared" si="257"/>
        <v>0.125</v>
      </c>
      <c r="X170" s="77">
        <f t="shared" si="258"/>
        <v>26</v>
      </c>
      <c r="Y170" s="78">
        <f t="shared" si="259"/>
        <v>0.16646</v>
      </c>
      <c r="Z170" s="77">
        <f t="shared" ref="Z170:Z174" si="267">P170/H170</f>
        <v>2.5</v>
      </c>
      <c r="AA170" s="77">
        <f t="shared" si="260"/>
        <v>3</v>
      </c>
    </row>
    <row r="171" spans="1:27" s="28" customFormat="1" ht="15">
      <c r="A171" s="67"/>
      <c r="B171" s="67" t="s">
        <v>41</v>
      </c>
      <c r="C171" s="68" t="s">
        <v>28</v>
      </c>
      <c r="D171" s="68" t="s">
        <v>28</v>
      </c>
      <c r="E171" s="69"/>
      <c r="F171" s="70" t="s">
        <v>186</v>
      </c>
      <c r="G171" s="71" t="s">
        <v>196</v>
      </c>
      <c r="H171" s="67">
        <v>0.5</v>
      </c>
      <c r="I171" s="67">
        <v>9</v>
      </c>
      <c r="J171" s="67">
        <f t="shared" si="261"/>
        <v>5.2</v>
      </c>
      <c r="K171" s="67">
        <v>40</v>
      </c>
      <c r="L171" s="67">
        <f t="shared" si="262"/>
        <v>4.5</v>
      </c>
      <c r="M171" s="67">
        <v>410</v>
      </c>
      <c r="N171" s="67">
        <v>280</v>
      </c>
      <c r="O171" s="67">
        <v>290</v>
      </c>
      <c r="P171" s="72">
        <f t="shared" si="263"/>
        <v>1.25</v>
      </c>
      <c r="Q171" s="73"/>
      <c r="R171" s="74">
        <f t="shared" si="264"/>
        <v>11.25</v>
      </c>
      <c r="S171" s="75">
        <v>5</v>
      </c>
      <c r="T171" s="76">
        <f t="shared" si="265"/>
        <v>56.25</v>
      </c>
      <c r="U171" s="77">
        <f t="shared" si="256"/>
        <v>56.25</v>
      </c>
      <c r="V171" s="77">
        <f t="shared" si="266"/>
        <v>22.5</v>
      </c>
      <c r="W171" s="77">
        <f t="shared" si="257"/>
        <v>0.125</v>
      </c>
      <c r="X171" s="77">
        <f t="shared" si="258"/>
        <v>26</v>
      </c>
      <c r="Y171" s="78">
        <f t="shared" si="259"/>
        <v>0.16646</v>
      </c>
      <c r="Z171" s="77">
        <f t="shared" si="267"/>
        <v>2.5</v>
      </c>
      <c r="AA171" s="77">
        <f t="shared" si="260"/>
        <v>3</v>
      </c>
    </row>
    <row r="172" spans="1:27" s="28" customFormat="1" ht="15">
      <c r="A172" s="67"/>
      <c r="B172" s="67" t="s">
        <v>41</v>
      </c>
      <c r="C172" s="68" t="s">
        <v>28</v>
      </c>
      <c r="D172" s="68" t="s">
        <v>28</v>
      </c>
      <c r="E172" s="69"/>
      <c r="F172" s="70" t="s">
        <v>186</v>
      </c>
      <c r="G172" s="71" t="s">
        <v>197</v>
      </c>
      <c r="H172" s="67">
        <v>0.5</v>
      </c>
      <c r="I172" s="67">
        <v>9</v>
      </c>
      <c r="J172" s="67">
        <f t="shared" si="261"/>
        <v>5.2</v>
      </c>
      <c r="K172" s="67">
        <v>40</v>
      </c>
      <c r="L172" s="67">
        <f t="shared" si="262"/>
        <v>4.5</v>
      </c>
      <c r="M172" s="67">
        <v>410</v>
      </c>
      <c r="N172" s="67">
        <v>280</v>
      </c>
      <c r="O172" s="67">
        <v>290</v>
      </c>
      <c r="P172" s="72">
        <f t="shared" si="263"/>
        <v>1.25</v>
      </c>
      <c r="Q172" s="73"/>
      <c r="R172" s="74">
        <f t="shared" si="264"/>
        <v>11.25</v>
      </c>
      <c r="S172" s="75">
        <v>5</v>
      </c>
      <c r="T172" s="76">
        <f t="shared" si="265"/>
        <v>56.25</v>
      </c>
      <c r="U172" s="77">
        <f t="shared" si="256"/>
        <v>56.25</v>
      </c>
      <c r="V172" s="77">
        <f t="shared" si="266"/>
        <v>22.5</v>
      </c>
      <c r="W172" s="77">
        <f t="shared" si="257"/>
        <v>0.125</v>
      </c>
      <c r="X172" s="77">
        <f t="shared" si="258"/>
        <v>26</v>
      </c>
      <c r="Y172" s="78">
        <f t="shared" si="259"/>
        <v>0.16646</v>
      </c>
      <c r="Z172" s="77">
        <f t="shared" si="267"/>
        <v>2.5</v>
      </c>
      <c r="AA172" s="77">
        <f t="shared" si="260"/>
        <v>3</v>
      </c>
    </row>
    <row r="173" spans="1:27" s="28" customFormat="1" ht="15">
      <c r="A173" s="67"/>
      <c r="B173" s="67" t="s">
        <v>41</v>
      </c>
      <c r="C173" s="68" t="s">
        <v>28</v>
      </c>
      <c r="D173" s="68" t="s">
        <v>28</v>
      </c>
      <c r="E173" s="69"/>
      <c r="F173" s="70" t="s">
        <v>186</v>
      </c>
      <c r="G173" s="71" t="s">
        <v>198</v>
      </c>
      <c r="H173" s="67">
        <v>0.5</v>
      </c>
      <c r="I173" s="67">
        <v>9</v>
      </c>
      <c r="J173" s="67">
        <f t="shared" si="261"/>
        <v>5.2</v>
      </c>
      <c r="K173" s="67">
        <v>40</v>
      </c>
      <c r="L173" s="67">
        <f t="shared" si="262"/>
        <v>4.5</v>
      </c>
      <c r="M173" s="67">
        <v>410</v>
      </c>
      <c r="N173" s="67">
        <v>280</v>
      </c>
      <c r="O173" s="67">
        <v>290</v>
      </c>
      <c r="P173" s="72">
        <f t="shared" si="263"/>
        <v>1.25</v>
      </c>
      <c r="Q173" s="73"/>
      <c r="R173" s="74">
        <f t="shared" si="264"/>
        <v>11.25</v>
      </c>
      <c r="S173" s="75">
        <v>5</v>
      </c>
      <c r="T173" s="76">
        <f t="shared" si="265"/>
        <v>56.25</v>
      </c>
      <c r="U173" s="77">
        <f t="shared" si="256"/>
        <v>56.25</v>
      </c>
      <c r="V173" s="77">
        <f t="shared" si="266"/>
        <v>22.5</v>
      </c>
      <c r="W173" s="77">
        <f t="shared" si="257"/>
        <v>0.125</v>
      </c>
      <c r="X173" s="77">
        <f t="shared" si="258"/>
        <v>26</v>
      </c>
      <c r="Y173" s="78">
        <f t="shared" si="259"/>
        <v>0.16646</v>
      </c>
      <c r="Z173" s="77">
        <f t="shared" si="267"/>
        <v>2.5</v>
      </c>
      <c r="AA173" s="77">
        <f t="shared" si="260"/>
        <v>3</v>
      </c>
    </row>
    <row r="174" spans="1:27" s="28" customFormat="1" ht="15">
      <c r="A174" s="67"/>
      <c r="B174" s="67" t="s">
        <v>41</v>
      </c>
      <c r="C174" s="68" t="s">
        <v>28</v>
      </c>
      <c r="D174" s="68" t="s">
        <v>28</v>
      </c>
      <c r="E174" s="69"/>
      <c r="F174" s="70" t="s">
        <v>186</v>
      </c>
      <c r="G174" s="71" t="s">
        <v>199</v>
      </c>
      <c r="H174" s="67">
        <v>0.5</v>
      </c>
      <c r="I174" s="67">
        <v>9</v>
      </c>
      <c r="J174" s="67">
        <f t="shared" si="261"/>
        <v>5.2</v>
      </c>
      <c r="K174" s="67">
        <v>40</v>
      </c>
      <c r="L174" s="67">
        <f t="shared" si="262"/>
        <v>4.5</v>
      </c>
      <c r="M174" s="67">
        <v>410</v>
      </c>
      <c r="N174" s="67">
        <v>280</v>
      </c>
      <c r="O174" s="67">
        <v>290</v>
      </c>
      <c r="P174" s="72">
        <f t="shared" si="263"/>
        <v>1.25</v>
      </c>
      <c r="Q174" s="73"/>
      <c r="R174" s="74">
        <f t="shared" si="264"/>
        <v>11.25</v>
      </c>
      <c r="S174" s="75">
        <v>5</v>
      </c>
      <c r="T174" s="76">
        <f t="shared" si="265"/>
        <v>56.25</v>
      </c>
      <c r="U174" s="77">
        <f t="shared" si="256"/>
        <v>56.25</v>
      </c>
      <c r="V174" s="77">
        <f t="shared" si="266"/>
        <v>22.5</v>
      </c>
      <c r="W174" s="77">
        <f t="shared" si="257"/>
        <v>0.125</v>
      </c>
      <c r="X174" s="77">
        <f t="shared" si="258"/>
        <v>26</v>
      </c>
      <c r="Y174" s="78">
        <f t="shared" si="259"/>
        <v>0.16646</v>
      </c>
      <c r="Z174" s="77">
        <f t="shared" si="267"/>
        <v>2.5</v>
      </c>
      <c r="AA174" s="77">
        <f t="shared" si="260"/>
        <v>3</v>
      </c>
    </row>
    <row r="175" spans="1:27" ht="13.5" thickBot="1">
      <c r="A175" s="181"/>
      <c r="B175" s="181"/>
      <c r="C175" s="181"/>
      <c r="D175" s="181"/>
      <c r="E175" s="181"/>
      <c r="F175" s="181"/>
      <c r="G175" s="181"/>
      <c r="H175" s="8"/>
      <c r="I175" s="8"/>
      <c r="J175" s="8"/>
      <c r="K175" s="8"/>
      <c r="L175" s="8"/>
      <c r="M175" s="8"/>
      <c r="N175" s="8"/>
      <c r="O175" s="8"/>
      <c r="P175" s="8"/>
      <c r="Q175" s="9"/>
      <c r="R175" s="36"/>
      <c r="S175" s="49">
        <f t="shared" ref="S175:AA175" si="268">SUM(S169:S174)</f>
        <v>30</v>
      </c>
      <c r="T175" s="42">
        <f t="shared" si="268"/>
        <v>337.5</v>
      </c>
      <c r="U175" s="29">
        <f t="shared" si="268"/>
        <v>337.5</v>
      </c>
      <c r="V175" s="29">
        <f t="shared" si="268"/>
        <v>135</v>
      </c>
      <c r="W175" s="29">
        <f t="shared" si="268"/>
        <v>0.75</v>
      </c>
      <c r="X175" s="29">
        <f t="shared" si="268"/>
        <v>156</v>
      </c>
      <c r="Y175" s="30">
        <f t="shared" si="268"/>
        <v>0.99876000000000009</v>
      </c>
      <c r="Z175" s="29">
        <f t="shared" si="268"/>
        <v>15</v>
      </c>
      <c r="AA175" s="29">
        <f t="shared" si="268"/>
        <v>18</v>
      </c>
    </row>
    <row r="177" spans="18:25">
      <c r="R177" s="88" t="s">
        <v>200</v>
      </c>
      <c r="S177" s="89">
        <f t="shared" ref="S177:Y177" si="269">S175+S168+S161+S159+S151+S148+S145+S142+S140+S132+S124+S116+S108+S106+S98+S90+S82+S74+S72+S64+S56+S48+S40+S31+S23+S15</f>
        <v>940</v>
      </c>
      <c r="T177" s="89">
        <f t="shared" si="269"/>
        <v>39604.5</v>
      </c>
      <c r="U177" s="89">
        <f t="shared" si="269"/>
        <v>39604.5</v>
      </c>
      <c r="V177" s="89">
        <f t="shared" si="269"/>
        <v>11460</v>
      </c>
      <c r="W177" s="89">
        <f t="shared" si="269"/>
        <v>27.25</v>
      </c>
      <c r="X177" s="89">
        <f t="shared" si="269"/>
        <v>12028</v>
      </c>
      <c r="Y177" s="89">
        <f t="shared" si="269"/>
        <v>39.913179999999997</v>
      </c>
    </row>
  </sheetData>
  <mergeCells count="40">
    <mergeCell ref="A23:G23"/>
    <mergeCell ref="A1:D1"/>
    <mergeCell ref="G1:Y1"/>
    <mergeCell ref="A2:D2"/>
    <mergeCell ref="G2:K2"/>
    <mergeCell ref="M2:O5"/>
    <mergeCell ref="P2:Y2"/>
    <mergeCell ref="A3:D3"/>
    <mergeCell ref="G3:K3"/>
    <mergeCell ref="P3:Y5"/>
    <mergeCell ref="A4:D4"/>
    <mergeCell ref="G4:K4"/>
    <mergeCell ref="A5:D5"/>
    <mergeCell ref="G5:K5"/>
    <mergeCell ref="A7:G7"/>
    <mergeCell ref="A15:G15"/>
    <mergeCell ref="A108:G108"/>
    <mergeCell ref="A31:G31"/>
    <mergeCell ref="A40:G40"/>
    <mergeCell ref="A48:G48"/>
    <mergeCell ref="A56:G56"/>
    <mergeCell ref="A64:G64"/>
    <mergeCell ref="A72:G72"/>
    <mergeCell ref="A74:G74"/>
    <mergeCell ref="A82:G82"/>
    <mergeCell ref="A90:G90"/>
    <mergeCell ref="A98:G98"/>
    <mergeCell ref="A106:G106"/>
    <mergeCell ref="A175:G175"/>
    <mergeCell ref="A116:G116"/>
    <mergeCell ref="A124:G124"/>
    <mergeCell ref="A132:G132"/>
    <mergeCell ref="A140:G140"/>
    <mergeCell ref="A142:G142"/>
    <mergeCell ref="A145:G145"/>
    <mergeCell ref="A148:G148"/>
    <mergeCell ref="A151:G151"/>
    <mergeCell ref="A159:G159"/>
    <mergeCell ref="A161:G161"/>
    <mergeCell ref="A168:G168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8D048E-7951-4F7F-A9EE-CEE78F665AFF}">
  <dimension ref="A1:AC172"/>
  <sheetViews>
    <sheetView topLeftCell="K1" workbookViewId="0">
      <selection activeCell="J22" sqref="A1:XFD1048576"/>
    </sheetView>
  </sheetViews>
  <sheetFormatPr defaultColWidth="10.6640625" defaultRowHeight="11.25"/>
  <cols>
    <col min="1" max="1" width="7" style="91" customWidth="1"/>
    <col min="2" max="2" width="15.5" style="91" customWidth="1"/>
    <col min="3" max="3" width="18" style="91" customWidth="1"/>
    <col min="4" max="4" width="19.6640625" style="91" customWidth="1"/>
    <col min="5" max="8" width="24.5" style="134" customWidth="1"/>
    <col min="9" max="9" width="18" style="134" customWidth="1"/>
    <col min="10" max="10" width="47.1640625" style="135" customWidth="1"/>
    <col min="11" max="18" width="11.1640625" style="91" customWidth="1"/>
    <col min="19" max="19" width="15.6640625" style="91" customWidth="1"/>
    <col min="20" max="20" width="11.1640625" style="91" customWidth="1"/>
    <col min="21" max="21" width="18.1640625" style="91" customWidth="1"/>
    <col min="22" max="22" width="16.5" style="91" customWidth="1"/>
    <col min="23" max="23" width="20.1640625" style="91" customWidth="1"/>
    <col min="24" max="24" width="18" style="91" customWidth="1"/>
    <col min="25" max="25" width="15.6640625" style="91" customWidth="1"/>
    <col min="26" max="26" width="14.6640625" style="91" customWidth="1"/>
    <col min="27" max="27" width="15.6640625" style="91" customWidth="1"/>
    <col min="28" max="29" width="17.6640625" style="91" customWidth="1"/>
    <col min="30" max="16384" width="10.6640625" style="91"/>
  </cols>
  <sheetData>
    <row r="1" spans="1:29" ht="15.95" customHeight="1">
      <c r="A1" s="175" t="s">
        <v>29</v>
      </c>
      <c r="B1" s="175"/>
      <c r="C1" s="175"/>
      <c r="D1" s="175"/>
      <c r="E1" s="136"/>
      <c r="F1" s="136"/>
      <c r="G1" s="136"/>
      <c r="H1" s="136"/>
      <c r="I1" s="13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  <c r="AA1" s="176"/>
      <c r="AB1" s="176"/>
      <c r="AC1" s="90"/>
    </row>
    <row r="2" spans="1:29" ht="14.1" customHeight="1">
      <c r="A2" s="177" t="s">
        <v>0</v>
      </c>
      <c r="B2" s="177"/>
      <c r="C2" s="177"/>
      <c r="D2" s="177"/>
      <c r="E2" s="137"/>
      <c r="F2" s="137"/>
      <c r="G2" s="137"/>
      <c r="H2" s="137"/>
      <c r="I2" s="137"/>
      <c r="J2" s="177"/>
      <c r="K2" s="177"/>
      <c r="L2" s="177"/>
      <c r="M2" s="177"/>
      <c r="N2" s="177"/>
      <c r="O2" s="137"/>
      <c r="P2" s="178"/>
      <c r="Q2" s="178"/>
      <c r="R2" s="178"/>
      <c r="S2" s="177" t="s">
        <v>1</v>
      </c>
      <c r="T2" s="177"/>
      <c r="U2" s="177"/>
      <c r="V2" s="177"/>
      <c r="W2" s="177"/>
      <c r="X2" s="177"/>
      <c r="Y2" s="177"/>
      <c r="Z2" s="177"/>
      <c r="AA2" s="177"/>
      <c r="AB2" s="177"/>
      <c r="AC2" s="90"/>
    </row>
    <row r="3" spans="1:29" ht="12.95" customHeight="1">
      <c r="A3" s="177" t="s">
        <v>2</v>
      </c>
      <c r="B3" s="177"/>
      <c r="C3" s="177"/>
      <c r="D3" s="177"/>
      <c r="E3" s="92"/>
      <c r="F3" s="92"/>
      <c r="G3" s="92"/>
      <c r="H3" s="92"/>
      <c r="I3" s="92"/>
      <c r="J3" s="177"/>
      <c r="K3" s="177"/>
      <c r="L3" s="177"/>
      <c r="M3" s="177"/>
      <c r="N3" s="177"/>
      <c r="O3" s="137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78"/>
      <c r="AA3" s="178"/>
      <c r="AB3" s="178"/>
      <c r="AC3" s="90"/>
    </row>
    <row r="4" spans="1:29" ht="15" customHeight="1">
      <c r="A4" s="177" t="s">
        <v>3</v>
      </c>
      <c r="B4" s="177"/>
      <c r="C4" s="177"/>
      <c r="D4" s="177"/>
      <c r="E4" s="137"/>
      <c r="F4" s="137"/>
      <c r="G4" s="137"/>
      <c r="H4" s="137"/>
      <c r="I4" s="137"/>
      <c r="J4" s="180" t="s">
        <v>201</v>
      </c>
      <c r="K4" s="180"/>
      <c r="L4" s="180"/>
      <c r="M4" s="180"/>
      <c r="N4" s="180"/>
      <c r="O4" s="137"/>
      <c r="P4" s="178"/>
      <c r="Q4" s="178"/>
      <c r="R4" s="178"/>
      <c r="S4" s="178"/>
      <c r="T4" s="178"/>
      <c r="U4" s="178"/>
      <c r="V4" s="178"/>
      <c r="W4" s="178"/>
      <c r="X4" s="178"/>
      <c r="Y4" s="178"/>
      <c r="Z4" s="178"/>
      <c r="AA4" s="178"/>
      <c r="AB4" s="178"/>
      <c r="AC4" s="90"/>
    </row>
    <row r="5" spans="1:29" ht="15" customHeight="1" thickBot="1">
      <c r="A5" s="177" t="s">
        <v>4</v>
      </c>
      <c r="B5" s="177"/>
      <c r="C5" s="177"/>
      <c r="D5" s="177"/>
      <c r="E5" s="137"/>
      <c r="F5" s="137"/>
      <c r="G5" s="137"/>
      <c r="H5" s="137"/>
      <c r="I5" s="137"/>
      <c r="J5" s="180" t="s">
        <v>5</v>
      </c>
      <c r="K5" s="180"/>
      <c r="L5" s="180"/>
      <c r="M5" s="180"/>
      <c r="N5" s="180"/>
      <c r="O5" s="137"/>
      <c r="P5" s="178"/>
      <c r="Q5" s="178"/>
      <c r="R5" s="178"/>
      <c r="S5" s="178"/>
      <c r="T5" s="178"/>
      <c r="U5" s="178"/>
      <c r="V5" s="179"/>
      <c r="W5" s="178"/>
      <c r="X5" s="178"/>
      <c r="Y5" s="178"/>
      <c r="Z5" s="178"/>
      <c r="AA5" s="178"/>
      <c r="AB5" s="178"/>
      <c r="AC5" s="90"/>
    </row>
    <row r="6" spans="1:29" ht="83.25" customHeight="1">
      <c r="A6" s="138" t="s">
        <v>6</v>
      </c>
      <c r="B6" s="139" t="s">
        <v>7</v>
      </c>
      <c r="C6" s="139" t="s">
        <v>133</v>
      </c>
      <c r="D6" s="139" t="s">
        <v>8</v>
      </c>
      <c r="E6" s="139" t="s">
        <v>9</v>
      </c>
      <c r="F6" s="139" t="s">
        <v>234</v>
      </c>
      <c r="G6" s="139" t="s">
        <v>236</v>
      </c>
      <c r="H6" s="139" t="s">
        <v>251</v>
      </c>
      <c r="I6" s="139" t="s">
        <v>51</v>
      </c>
      <c r="J6" s="139" t="s">
        <v>31</v>
      </c>
      <c r="K6" s="139" t="s">
        <v>10</v>
      </c>
      <c r="L6" s="139" t="s">
        <v>27</v>
      </c>
      <c r="M6" s="139" t="s">
        <v>11</v>
      </c>
      <c r="N6" s="139" t="s">
        <v>12</v>
      </c>
      <c r="O6" s="139" t="s">
        <v>26</v>
      </c>
      <c r="P6" s="139" t="s">
        <v>13</v>
      </c>
      <c r="Q6" s="139" t="s">
        <v>14</v>
      </c>
      <c r="R6" s="139" t="s">
        <v>15</v>
      </c>
      <c r="S6" s="139" t="s">
        <v>16</v>
      </c>
      <c r="T6" s="140" t="s">
        <v>17</v>
      </c>
      <c r="U6" s="141" t="s">
        <v>42</v>
      </c>
      <c r="V6" s="142" t="s">
        <v>18</v>
      </c>
      <c r="W6" s="143" t="s">
        <v>19</v>
      </c>
      <c r="X6" s="139" t="s">
        <v>20</v>
      </c>
      <c r="Y6" s="139" t="s">
        <v>21</v>
      </c>
      <c r="Z6" s="139" t="s">
        <v>22</v>
      </c>
      <c r="AA6" s="139" t="s">
        <v>23</v>
      </c>
      <c r="AB6" s="144" t="s">
        <v>24</v>
      </c>
      <c r="AC6" s="145" t="s">
        <v>43</v>
      </c>
    </row>
    <row r="7" spans="1:29">
      <c r="A7" s="173" t="s">
        <v>47</v>
      </c>
      <c r="B7" s="173"/>
      <c r="C7" s="173"/>
      <c r="D7" s="173"/>
      <c r="E7" s="173"/>
      <c r="F7" s="173"/>
      <c r="G7" s="173"/>
      <c r="H7" s="173"/>
      <c r="I7" s="173"/>
      <c r="J7" s="173"/>
      <c r="K7" s="146"/>
      <c r="L7" s="146"/>
      <c r="M7" s="146"/>
      <c r="N7" s="146"/>
      <c r="O7" s="146"/>
      <c r="P7" s="146"/>
      <c r="Q7" s="146"/>
      <c r="R7" s="146"/>
      <c r="S7" s="146"/>
      <c r="T7" s="147"/>
      <c r="U7" s="148"/>
      <c r="V7" s="149"/>
      <c r="W7" s="150"/>
      <c r="X7" s="146"/>
      <c r="Y7" s="146"/>
      <c r="Z7" s="146"/>
      <c r="AA7" s="146"/>
      <c r="AB7" s="146"/>
      <c r="AC7" s="146"/>
    </row>
    <row r="8" spans="1:29" ht="22.5">
      <c r="A8" s="92"/>
      <c r="B8" s="92" t="s">
        <v>25</v>
      </c>
      <c r="C8" s="151" t="s">
        <v>28</v>
      </c>
      <c r="D8" s="151" t="s">
        <v>28</v>
      </c>
      <c r="E8" s="159">
        <v>4700028940475</v>
      </c>
      <c r="F8" s="93" t="s">
        <v>235</v>
      </c>
      <c r="G8" s="93" t="s">
        <v>238</v>
      </c>
      <c r="H8" s="93">
        <v>2008191900</v>
      </c>
      <c r="I8" s="93" t="s">
        <v>186</v>
      </c>
      <c r="J8" s="94" t="s">
        <v>30</v>
      </c>
      <c r="K8" s="95">
        <v>20</v>
      </c>
      <c r="L8" s="95"/>
      <c r="M8" s="92">
        <f>K8+0.1</f>
        <v>20.100000000000001</v>
      </c>
      <c r="N8" s="92">
        <v>20</v>
      </c>
      <c r="O8" s="92">
        <v>20</v>
      </c>
      <c r="P8" s="92">
        <v>1100</v>
      </c>
      <c r="Q8" s="92">
        <v>550</v>
      </c>
      <c r="R8" s="92">
        <v>150</v>
      </c>
      <c r="S8" s="152">
        <f>255*20</f>
        <v>5100</v>
      </c>
      <c r="T8" s="96"/>
      <c r="U8" s="97">
        <f>S8*(1-T8)</f>
        <v>5100</v>
      </c>
      <c r="V8" s="98">
        <v>5</v>
      </c>
      <c r="W8" s="99">
        <f>V8*S8</f>
        <v>25500</v>
      </c>
      <c r="X8" s="100">
        <f>V8*U8</f>
        <v>25500</v>
      </c>
      <c r="Y8" s="100">
        <f>V8*O8</f>
        <v>100</v>
      </c>
      <c r="Z8" s="100">
        <f>V8/N8</f>
        <v>0.25</v>
      </c>
      <c r="AA8" s="101">
        <f t="shared" ref="AA8:AA14" si="0">V8*M8</f>
        <v>100.5</v>
      </c>
      <c r="AB8" s="102">
        <f>V8*((P8*Q8*R8/1000000000))</f>
        <v>0.45374999999999999</v>
      </c>
      <c r="AC8" s="100">
        <f>S8/K8</f>
        <v>255</v>
      </c>
    </row>
    <row r="9" spans="1:29" ht="22.5">
      <c r="A9" s="92"/>
      <c r="B9" s="92" t="s">
        <v>25</v>
      </c>
      <c r="C9" s="151" t="s">
        <v>28</v>
      </c>
      <c r="D9" s="151" t="s">
        <v>28</v>
      </c>
      <c r="E9" s="159">
        <v>4700028940482</v>
      </c>
      <c r="F9" s="93" t="s">
        <v>235</v>
      </c>
      <c r="G9" s="93" t="s">
        <v>238</v>
      </c>
      <c r="H9" s="93">
        <v>2008191900</v>
      </c>
      <c r="I9" s="93" t="s">
        <v>186</v>
      </c>
      <c r="J9" s="23" t="s">
        <v>32</v>
      </c>
      <c r="K9" s="95">
        <v>20</v>
      </c>
      <c r="L9" s="95"/>
      <c r="M9" s="92">
        <f t="shared" ref="M9:M14" si="1">K9+0.1</f>
        <v>20.100000000000001</v>
      </c>
      <c r="N9" s="92">
        <v>20</v>
      </c>
      <c r="O9" s="92">
        <v>20</v>
      </c>
      <c r="P9" s="92">
        <v>1100</v>
      </c>
      <c r="Q9" s="92">
        <v>550</v>
      </c>
      <c r="R9" s="92">
        <v>150</v>
      </c>
      <c r="S9" s="152">
        <f t="shared" ref="S9:S14" si="2">255*20</f>
        <v>5100</v>
      </c>
      <c r="T9" s="96"/>
      <c r="U9" s="97">
        <f t="shared" ref="U9:U14" si="3">S9*(1-T9)</f>
        <v>5100</v>
      </c>
      <c r="V9" s="98">
        <v>5</v>
      </c>
      <c r="W9" s="99">
        <f t="shared" ref="W9:W14" si="4">V9*S9</f>
        <v>25500</v>
      </c>
      <c r="X9" s="100">
        <f t="shared" ref="X9:X14" si="5">V9*U9</f>
        <v>25500</v>
      </c>
      <c r="Y9" s="100">
        <f t="shared" ref="Y9:Y14" si="6">V9*O9</f>
        <v>100</v>
      </c>
      <c r="Z9" s="100">
        <f t="shared" ref="Z9:Z14" si="7">V9/N9</f>
        <v>0.25</v>
      </c>
      <c r="AA9" s="101">
        <f t="shared" si="0"/>
        <v>100.5</v>
      </c>
      <c r="AB9" s="102">
        <f t="shared" ref="AB9:AB14" si="8">V9*((P9*Q9*R9/1000000000))</f>
        <v>0.45374999999999999</v>
      </c>
      <c r="AC9" s="100">
        <f t="shared" ref="AC9:AC14" si="9">S9/K9</f>
        <v>255</v>
      </c>
    </row>
    <row r="10" spans="1:29" ht="22.5">
      <c r="A10" s="92"/>
      <c r="B10" s="92" t="s">
        <v>25</v>
      </c>
      <c r="C10" s="151" t="s">
        <v>28</v>
      </c>
      <c r="D10" s="151" t="s">
        <v>28</v>
      </c>
      <c r="E10" s="159">
        <v>4700028940499</v>
      </c>
      <c r="F10" s="93" t="s">
        <v>235</v>
      </c>
      <c r="G10" s="93" t="s">
        <v>238</v>
      </c>
      <c r="H10" s="93">
        <v>2008191900</v>
      </c>
      <c r="I10" s="93" t="s">
        <v>186</v>
      </c>
      <c r="J10" s="23" t="s">
        <v>33</v>
      </c>
      <c r="K10" s="95">
        <v>20</v>
      </c>
      <c r="L10" s="95"/>
      <c r="M10" s="92">
        <f t="shared" si="1"/>
        <v>20.100000000000001</v>
      </c>
      <c r="N10" s="92">
        <v>20</v>
      </c>
      <c r="O10" s="92">
        <v>20</v>
      </c>
      <c r="P10" s="92">
        <v>1100</v>
      </c>
      <c r="Q10" s="92">
        <v>550</v>
      </c>
      <c r="R10" s="92">
        <v>150</v>
      </c>
      <c r="S10" s="152">
        <f t="shared" si="2"/>
        <v>5100</v>
      </c>
      <c r="T10" s="96"/>
      <c r="U10" s="97">
        <f t="shared" si="3"/>
        <v>5100</v>
      </c>
      <c r="V10" s="98">
        <v>5</v>
      </c>
      <c r="W10" s="99">
        <f t="shared" si="4"/>
        <v>25500</v>
      </c>
      <c r="X10" s="100">
        <f t="shared" si="5"/>
        <v>25500</v>
      </c>
      <c r="Y10" s="100">
        <f t="shared" si="6"/>
        <v>100</v>
      </c>
      <c r="Z10" s="100">
        <f t="shared" si="7"/>
        <v>0.25</v>
      </c>
      <c r="AA10" s="101">
        <f t="shared" si="0"/>
        <v>100.5</v>
      </c>
      <c r="AB10" s="102">
        <f t="shared" si="8"/>
        <v>0.45374999999999999</v>
      </c>
      <c r="AC10" s="100">
        <f t="shared" si="9"/>
        <v>255</v>
      </c>
    </row>
    <row r="11" spans="1:29" ht="22.5">
      <c r="A11" s="92"/>
      <c r="B11" s="92" t="s">
        <v>25</v>
      </c>
      <c r="C11" s="151" t="s">
        <v>28</v>
      </c>
      <c r="D11" s="151" t="s">
        <v>28</v>
      </c>
      <c r="E11" s="159">
        <v>4700028940505</v>
      </c>
      <c r="F11" s="93" t="s">
        <v>235</v>
      </c>
      <c r="G11" s="93" t="s">
        <v>238</v>
      </c>
      <c r="H11" s="93">
        <v>2008191900</v>
      </c>
      <c r="I11" s="93" t="s">
        <v>186</v>
      </c>
      <c r="J11" s="23" t="s">
        <v>34</v>
      </c>
      <c r="K11" s="95">
        <v>20</v>
      </c>
      <c r="L11" s="95"/>
      <c r="M11" s="92">
        <f t="shared" si="1"/>
        <v>20.100000000000001</v>
      </c>
      <c r="N11" s="92">
        <v>20</v>
      </c>
      <c r="O11" s="92">
        <v>20</v>
      </c>
      <c r="P11" s="92">
        <v>1100</v>
      </c>
      <c r="Q11" s="92">
        <v>550</v>
      </c>
      <c r="R11" s="92">
        <v>150</v>
      </c>
      <c r="S11" s="152">
        <f t="shared" si="2"/>
        <v>5100</v>
      </c>
      <c r="T11" s="96"/>
      <c r="U11" s="97">
        <f t="shared" si="3"/>
        <v>5100</v>
      </c>
      <c r="V11" s="98">
        <v>5</v>
      </c>
      <c r="W11" s="99">
        <f t="shared" si="4"/>
        <v>25500</v>
      </c>
      <c r="X11" s="100">
        <f t="shared" si="5"/>
        <v>25500</v>
      </c>
      <c r="Y11" s="100">
        <f t="shared" si="6"/>
        <v>100</v>
      </c>
      <c r="Z11" s="100">
        <f t="shared" si="7"/>
        <v>0.25</v>
      </c>
      <c r="AA11" s="101">
        <f t="shared" si="0"/>
        <v>100.5</v>
      </c>
      <c r="AB11" s="102">
        <f t="shared" si="8"/>
        <v>0.45374999999999999</v>
      </c>
      <c r="AC11" s="100">
        <f t="shared" si="9"/>
        <v>255</v>
      </c>
    </row>
    <row r="12" spans="1:29" ht="22.5">
      <c r="A12" s="92"/>
      <c r="B12" s="92" t="s">
        <v>25</v>
      </c>
      <c r="C12" s="151" t="s">
        <v>28</v>
      </c>
      <c r="D12" s="151" t="s">
        <v>28</v>
      </c>
      <c r="E12" s="159">
        <v>4700028940512</v>
      </c>
      <c r="F12" s="93" t="s">
        <v>235</v>
      </c>
      <c r="G12" s="93" t="s">
        <v>238</v>
      </c>
      <c r="H12" s="93">
        <v>2008191900</v>
      </c>
      <c r="I12" s="93" t="s">
        <v>186</v>
      </c>
      <c r="J12" s="23" t="s">
        <v>35</v>
      </c>
      <c r="K12" s="95">
        <v>20</v>
      </c>
      <c r="L12" s="95"/>
      <c r="M12" s="92">
        <f t="shared" si="1"/>
        <v>20.100000000000001</v>
      </c>
      <c r="N12" s="92">
        <v>20</v>
      </c>
      <c r="O12" s="92">
        <v>20</v>
      </c>
      <c r="P12" s="92">
        <v>1100</v>
      </c>
      <c r="Q12" s="92">
        <v>550</v>
      </c>
      <c r="R12" s="92">
        <v>150</v>
      </c>
      <c r="S12" s="152">
        <f t="shared" si="2"/>
        <v>5100</v>
      </c>
      <c r="T12" s="96"/>
      <c r="U12" s="97">
        <f t="shared" si="3"/>
        <v>5100</v>
      </c>
      <c r="V12" s="98">
        <v>5</v>
      </c>
      <c r="W12" s="99">
        <f t="shared" si="4"/>
        <v>25500</v>
      </c>
      <c r="X12" s="100">
        <f t="shared" si="5"/>
        <v>25500</v>
      </c>
      <c r="Y12" s="100">
        <f t="shared" si="6"/>
        <v>100</v>
      </c>
      <c r="Z12" s="100">
        <f t="shared" si="7"/>
        <v>0.25</v>
      </c>
      <c r="AA12" s="101">
        <f t="shared" si="0"/>
        <v>100.5</v>
      </c>
      <c r="AB12" s="102">
        <f t="shared" si="8"/>
        <v>0.45374999999999999</v>
      </c>
      <c r="AC12" s="100">
        <f t="shared" si="9"/>
        <v>255</v>
      </c>
    </row>
    <row r="13" spans="1:29" ht="22.5">
      <c r="A13" s="92"/>
      <c r="B13" s="92" t="s">
        <v>25</v>
      </c>
      <c r="C13" s="151" t="s">
        <v>28</v>
      </c>
      <c r="D13" s="151" t="s">
        <v>28</v>
      </c>
      <c r="E13" s="159">
        <v>4700028940529</v>
      </c>
      <c r="F13" s="93" t="s">
        <v>235</v>
      </c>
      <c r="G13" s="93" t="s">
        <v>238</v>
      </c>
      <c r="H13" s="93">
        <v>2008191900</v>
      </c>
      <c r="I13" s="93" t="s">
        <v>186</v>
      </c>
      <c r="J13" s="23" t="s">
        <v>36</v>
      </c>
      <c r="K13" s="95">
        <v>20</v>
      </c>
      <c r="L13" s="95"/>
      <c r="M13" s="92">
        <f t="shared" si="1"/>
        <v>20.100000000000001</v>
      </c>
      <c r="N13" s="92">
        <v>20</v>
      </c>
      <c r="O13" s="92">
        <v>20</v>
      </c>
      <c r="P13" s="92">
        <v>1100</v>
      </c>
      <c r="Q13" s="92">
        <v>550</v>
      </c>
      <c r="R13" s="92">
        <v>150</v>
      </c>
      <c r="S13" s="152">
        <f t="shared" si="2"/>
        <v>5100</v>
      </c>
      <c r="T13" s="96"/>
      <c r="U13" s="97">
        <f t="shared" si="3"/>
        <v>5100</v>
      </c>
      <c r="V13" s="98">
        <v>5</v>
      </c>
      <c r="W13" s="99">
        <f t="shared" si="4"/>
        <v>25500</v>
      </c>
      <c r="X13" s="100">
        <f t="shared" si="5"/>
        <v>25500</v>
      </c>
      <c r="Y13" s="100">
        <f t="shared" si="6"/>
        <v>100</v>
      </c>
      <c r="Z13" s="100">
        <f t="shared" si="7"/>
        <v>0.25</v>
      </c>
      <c r="AA13" s="101">
        <f t="shared" si="0"/>
        <v>100.5</v>
      </c>
      <c r="AB13" s="102">
        <f t="shared" si="8"/>
        <v>0.45374999999999999</v>
      </c>
      <c r="AC13" s="100">
        <f t="shared" si="9"/>
        <v>255</v>
      </c>
    </row>
    <row r="14" spans="1:29" ht="22.5">
      <c r="A14" s="92"/>
      <c r="B14" s="92" t="s">
        <v>25</v>
      </c>
      <c r="C14" s="151" t="s">
        <v>28</v>
      </c>
      <c r="D14" s="151" t="s">
        <v>28</v>
      </c>
      <c r="E14" s="159">
        <v>4700028940536</v>
      </c>
      <c r="F14" s="93" t="s">
        <v>235</v>
      </c>
      <c r="G14" s="93" t="s">
        <v>238</v>
      </c>
      <c r="H14" s="93">
        <v>2008191900</v>
      </c>
      <c r="I14" s="93" t="s">
        <v>186</v>
      </c>
      <c r="J14" s="23" t="s">
        <v>37</v>
      </c>
      <c r="K14" s="95">
        <v>20</v>
      </c>
      <c r="L14" s="95"/>
      <c r="M14" s="92">
        <f t="shared" si="1"/>
        <v>20.100000000000001</v>
      </c>
      <c r="N14" s="92">
        <v>20</v>
      </c>
      <c r="O14" s="92">
        <v>20</v>
      </c>
      <c r="P14" s="92">
        <v>1100</v>
      </c>
      <c r="Q14" s="92">
        <v>550</v>
      </c>
      <c r="R14" s="92">
        <v>150</v>
      </c>
      <c r="S14" s="152">
        <f t="shared" si="2"/>
        <v>5100</v>
      </c>
      <c r="T14" s="96"/>
      <c r="U14" s="97">
        <f t="shared" si="3"/>
        <v>5100</v>
      </c>
      <c r="V14" s="98">
        <v>5</v>
      </c>
      <c r="W14" s="99">
        <f t="shared" si="4"/>
        <v>25500</v>
      </c>
      <c r="X14" s="100">
        <f t="shared" si="5"/>
        <v>25500</v>
      </c>
      <c r="Y14" s="100">
        <f t="shared" si="6"/>
        <v>100</v>
      </c>
      <c r="Z14" s="100">
        <f t="shared" si="7"/>
        <v>0.25</v>
      </c>
      <c r="AA14" s="101">
        <f t="shared" si="0"/>
        <v>100.5</v>
      </c>
      <c r="AB14" s="102">
        <f t="shared" si="8"/>
        <v>0.45374999999999999</v>
      </c>
      <c r="AC14" s="100">
        <f t="shared" si="9"/>
        <v>255</v>
      </c>
    </row>
    <row r="15" spans="1:29">
      <c r="A15" s="173" t="s">
        <v>48</v>
      </c>
      <c r="B15" s="173"/>
      <c r="C15" s="173"/>
      <c r="D15" s="173"/>
      <c r="E15" s="173"/>
      <c r="F15" s="173"/>
      <c r="G15" s="173"/>
      <c r="H15" s="173"/>
      <c r="I15" s="173"/>
      <c r="J15" s="173"/>
      <c r="K15" s="146"/>
      <c r="L15" s="146"/>
      <c r="M15" s="146"/>
      <c r="N15" s="146"/>
      <c r="O15" s="146"/>
      <c r="P15" s="146"/>
      <c r="Q15" s="146"/>
      <c r="R15" s="146"/>
      <c r="S15" s="146"/>
      <c r="T15" s="147"/>
      <c r="U15" s="148"/>
      <c r="V15" s="153">
        <f t="shared" ref="V15:AC15" si="10">SUM(V8:V14)</f>
        <v>35</v>
      </c>
      <c r="W15" s="154">
        <f t="shared" si="10"/>
        <v>178500</v>
      </c>
      <c r="X15" s="155">
        <f t="shared" si="10"/>
        <v>178500</v>
      </c>
      <c r="Y15" s="155">
        <f t="shared" si="10"/>
        <v>700</v>
      </c>
      <c r="Z15" s="155">
        <f t="shared" si="10"/>
        <v>1.75</v>
      </c>
      <c r="AA15" s="155">
        <f t="shared" si="10"/>
        <v>703.5</v>
      </c>
      <c r="AB15" s="156">
        <f t="shared" si="10"/>
        <v>3.1762499999999996</v>
      </c>
      <c r="AC15" s="155">
        <f t="shared" si="10"/>
        <v>1785</v>
      </c>
    </row>
    <row r="16" spans="1:29" s="112" customFormat="1" ht="22.5">
      <c r="A16" s="103"/>
      <c r="B16" s="103" t="s">
        <v>25</v>
      </c>
      <c r="C16" s="157" t="s">
        <v>28</v>
      </c>
      <c r="D16" s="157" t="s">
        <v>28</v>
      </c>
      <c r="E16" s="104">
        <v>4700028940543</v>
      </c>
      <c r="F16" s="104" t="s">
        <v>235</v>
      </c>
      <c r="G16" s="104" t="s">
        <v>238</v>
      </c>
      <c r="H16" s="104">
        <v>2008191900</v>
      </c>
      <c r="I16" s="104" t="s">
        <v>186</v>
      </c>
      <c r="J16" s="105" t="s">
        <v>38</v>
      </c>
      <c r="K16" s="103">
        <v>15</v>
      </c>
      <c r="L16" s="103"/>
      <c r="M16" s="103">
        <f>K16+0.7</f>
        <v>15.7</v>
      </c>
      <c r="N16" s="103">
        <v>40</v>
      </c>
      <c r="O16" s="103">
        <v>15</v>
      </c>
      <c r="P16" s="103">
        <v>410</v>
      </c>
      <c r="Q16" s="103">
        <v>280</v>
      </c>
      <c r="R16" s="103">
        <v>290</v>
      </c>
      <c r="S16" s="158">
        <f>260*15</f>
        <v>3900</v>
      </c>
      <c r="T16" s="106"/>
      <c r="U16" s="107">
        <f>S16*(1-T16)</f>
        <v>3900</v>
      </c>
      <c r="V16" s="108">
        <v>5</v>
      </c>
      <c r="W16" s="109">
        <f>V16*S16</f>
        <v>19500</v>
      </c>
      <c r="X16" s="110">
        <f>W16</f>
        <v>19500</v>
      </c>
      <c r="Y16" s="110">
        <f>V16*O16</f>
        <v>75</v>
      </c>
      <c r="Z16" s="110">
        <f>V16/N16</f>
        <v>0.125</v>
      </c>
      <c r="AA16" s="110">
        <f>V16*M16</f>
        <v>78.5</v>
      </c>
      <c r="AB16" s="111">
        <f>V16*((P16*Q16*R16/1000000000))</f>
        <v>0.16646</v>
      </c>
      <c r="AC16" s="110">
        <f>S16/K16</f>
        <v>260</v>
      </c>
    </row>
    <row r="17" spans="1:29" s="112" customFormat="1" ht="22.5">
      <c r="A17" s="103"/>
      <c r="B17" s="103" t="s">
        <v>25</v>
      </c>
      <c r="C17" s="157" t="s">
        <v>28</v>
      </c>
      <c r="D17" s="157" t="s">
        <v>28</v>
      </c>
      <c r="E17" s="104">
        <v>4700028940550</v>
      </c>
      <c r="F17" s="104" t="s">
        <v>235</v>
      </c>
      <c r="G17" s="104" t="s">
        <v>239</v>
      </c>
      <c r="H17" s="104">
        <v>2008191900</v>
      </c>
      <c r="I17" s="104" t="s">
        <v>186</v>
      </c>
      <c r="J17" s="105" t="s">
        <v>68</v>
      </c>
      <c r="K17" s="103">
        <v>15</v>
      </c>
      <c r="L17" s="103"/>
      <c r="M17" s="103">
        <f t="shared" ref="M17:M22" si="11">K17+0.7</f>
        <v>15.7</v>
      </c>
      <c r="N17" s="103">
        <v>40</v>
      </c>
      <c r="O17" s="103">
        <v>15</v>
      </c>
      <c r="P17" s="103">
        <v>410</v>
      </c>
      <c r="Q17" s="103">
        <v>280</v>
      </c>
      <c r="R17" s="103">
        <v>290</v>
      </c>
      <c r="S17" s="158">
        <f t="shared" ref="S17:S22" si="12">260*15</f>
        <v>3900</v>
      </c>
      <c r="T17" s="106"/>
      <c r="U17" s="107">
        <f t="shared" ref="U17:U22" si="13">S17*(1-T17)</f>
        <v>3900</v>
      </c>
      <c r="V17" s="108">
        <v>5</v>
      </c>
      <c r="W17" s="109">
        <f t="shared" ref="W17:W22" si="14">V17*S17</f>
        <v>19500</v>
      </c>
      <c r="X17" s="110">
        <f t="shared" ref="X17:X22" si="15">W17</f>
        <v>19500</v>
      </c>
      <c r="Y17" s="110">
        <f t="shared" ref="Y17:Y22" si="16">V17*O17</f>
        <v>75</v>
      </c>
      <c r="Z17" s="110">
        <f t="shared" ref="Z17:Z22" si="17">V17/N17</f>
        <v>0.125</v>
      </c>
      <c r="AA17" s="110">
        <f t="shared" ref="AA17:AA22" si="18">V17*M17</f>
        <v>78.5</v>
      </c>
      <c r="AB17" s="111">
        <f t="shared" ref="AB17:AB22" si="19">V17*((P17*Q17*R17/1000000000))</f>
        <v>0.16646</v>
      </c>
      <c r="AC17" s="110">
        <f t="shared" ref="AC17:AC22" si="20">S17/K17</f>
        <v>260</v>
      </c>
    </row>
    <row r="18" spans="1:29" s="112" customFormat="1" ht="22.5">
      <c r="A18" s="103"/>
      <c r="B18" s="103" t="s">
        <v>25</v>
      </c>
      <c r="C18" s="157" t="s">
        <v>28</v>
      </c>
      <c r="D18" s="157" t="s">
        <v>28</v>
      </c>
      <c r="E18" s="104">
        <v>4700028940567</v>
      </c>
      <c r="F18" s="104" t="s">
        <v>235</v>
      </c>
      <c r="G18" s="104" t="s">
        <v>240</v>
      </c>
      <c r="H18" s="104">
        <v>2008191900</v>
      </c>
      <c r="I18" s="104" t="s">
        <v>186</v>
      </c>
      <c r="J18" s="105" t="s">
        <v>69</v>
      </c>
      <c r="K18" s="103">
        <v>15</v>
      </c>
      <c r="L18" s="103"/>
      <c r="M18" s="103">
        <f t="shared" si="11"/>
        <v>15.7</v>
      </c>
      <c r="N18" s="103">
        <v>40</v>
      </c>
      <c r="O18" s="103">
        <v>15</v>
      </c>
      <c r="P18" s="103">
        <v>410</v>
      </c>
      <c r="Q18" s="103">
        <v>280</v>
      </c>
      <c r="R18" s="103">
        <v>290</v>
      </c>
      <c r="S18" s="158">
        <f t="shared" si="12"/>
        <v>3900</v>
      </c>
      <c r="T18" s="106"/>
      <c r="U18" s="107">
        <f t="shared" si="13"/>
        <v>3900</v>
      </c>
      <c r="V18" s="108">
        <v>5</v>
      </c>
      <c r="W18" s="109">
        <f t="shared" si="14"/>
        <v>19500</v>
      </c>
      <c r="X18" s="110">
        <f t="shared" si="15"/>
        <v>19500</v>
      </c>
      <c r="Y18" s="110">
        <f t="shared" si="16"/>
        <v>75</v>
      </c>
      <c r="Z18" s="110">
        <f t="shared" si="17"/>
        <v>0.125</v>
      </c>
      <c r="AA18" s="110">
        <f t="shared" si="18"/>
        <v>78.5</v>
      </c>
      <c r="AB18" s="111">
        <f t="shared" si="19"/>
        <v>0.16646</v>
      </c>
      <c r="AC18" s="110">
        <f t="shared" si="20"/>
        <v>260</v>
      </c>
    </row>
    <row r="19" spans="1:29" s="112" customFormat="1" ht="22.5">
      <c r="A19" s="103"/>
      <c r="B19" s="103" t="s">
        <v>25</v>
      </c>
      <c r="C19" s="157" t="s">
        <v>28</v>
      </c>
      <c r="D19" s="157" t="s">
        <v>28</v>
      </c>
      <c r="E19" s="104">
        <v>4700028940574</v>
      </c>
      <c r="F19" s="104" t="s">
        <v>235</v>
      </c>
      <c r="G19" s="104" t="s">
        <v>241</v>
      </c>
      <c r="H19" s="104">
        <v>2008191900</v>
      </c>
      <c r="I19" s="104" t="s">
        <v>186</v>
      </c>
      <c r="J19" s="105" t="s">
        <v>70</v>
      </c>
      <c r="K19" s="103">
        <v>15</v>
      </c>
      <c r="L19" s="103"/>
      <c r="M19" s="103">
        <f t="shared" si="11"/>
        <v>15.7</v>
      </c>
      <c r="N19" s="103">
        <v>40</v>
      </c>
      <c r="O19" s="103">
        <v>15</v>
      </c>
      <c r="P19" s="103">
        <v>410</v>
      </c>
      <c r="Q19" s="103">
        <v>280</v>
      </c>
      <c r="R19" s="103">
        <v>290</v>
      </c>
      <c r="S19" s="158">
        <f t="shared" si="12"/>
        <v>3900</v>
      </c>
      <c r="T19" s="106"/>
      <c r="U19" s="107">
        <f t="shared" si="13"/>
        <v>3900</v>
      </c>
      <c r="V19" s="108">
        <v>5</v>
      </c>
      <c r="W19" s="109">
        <f t="shared" si="14"/>
        <v>19500</v>
      </c>
      <c r="X19" s="110">
        <f t="shared" si="15"/>
        <v>19500</v>
      </c>
      <c r="Y19" s="110">
        <f t="shared" si="16"/>
        <v>75</v>
      </c>
      <c r="Z19" s="110">
        <f t="shared" si="17"/>
        <v>0.125</v>
      </c>
      <c r="AA19" s="110">
        <f t="shared" si="18"/>
        <v>78.5</v>
      </c>
      <c r="AB19" s="111">
        <f t="shared" si="19"/>
        <v>0.16646</v>
      </c>
      <c r="AC19" s="110">
        <f t="shared" si="20"/>
        <v>260</v>
      </c>
    </row>
    <row r="20" spans="1:29" s="112" customFormat="1" ht="22.5">
      <c r="A20" s="103"/>
      <c r="B20" s="103" t="s">
        <v>25</v>
      </c>
      <c r="C20" s="157" t="s">
        <v>28</v>
      </c>
      <c r="D20" s="157" t="s">
        <v>28</v>
      </c>
      <c r="E20" s="104">
        <v>4700028940581</v>
      </c>
      <c r="F20" s="104" t="s">
        <v>235</v>
      </c>
      <c r="G20" s="104" t="s">
        <v>242</v>
      </c>
      <c r="H20" s="104">
        <v>2008191900</v>
      </c>
      <c r="I20" s="104" t="s">
        <v>186</v>
      </c>
      <c r="J20" s="105" t="s">
        <v>71</v>
      </c>
      <c r="K20" s="103">
        <v>15</v>
      </c>
      <c r="L20" s="103"/>
      <c r="M20" s="103">
        <f t="shared" si="11"/>
        <v>15.7</v>
      </c>
      <c r="N20" s="103">
        <v>40</v>
      </c>
      <c r="O20" s="103">
        <v>15</v>
      </c>
      <c r="P20" s="103">
        <v>410</v>
      </c>
      <c r="Q20" s="103">
        <v>280</v>
      </c>
      <c r="R20" s="103">
        <v>290</v>
      </c>
      <c r="S20" s="158">
        <f t="shared" si="12"/>
        <v>3900</v>
      </c>
      <c r="T20" s="106"/>
      <c r="U20" s="107">
        <f t="shared" si="13"/>
        <v>3900</v>
      </c>
      <c r="V20" s="108">
        <v>5</v>
      </c>
      <c r="W20" s="109">
        <f t="shared" si="14"/>
        <v>19500</v>
      </c>
      <c r="X20" s="110">
        <f t="shared" si="15"/>
        <v>19500</v>
      </c>
      <c r="Y20" s="110">
        <f t="shared" si="16"/>
        <v>75</v>
      </c>
      <c r="Z20" s="110">
        <f t="shared" si="17"/>
        <v>0.125</v>
      </c>
      <c r="AA20" s="110">
        <f t="shared" si="18"/>
        <v>78.5</v>
      </c>
      <c r="AB20" s="111">
        <f t="shared" si="19"/>
        <v>0.16646</v>
      </c>
      <c r="AC20" s="110">
        <f t="shared" si="20"/>
        <v>260</v>
      </c>
    </row>
    <row r="21" spans="1:29" s="112" customFormat="1" ht="22.5">
      <c r="A21" s="103"/>
      <c r="B21" s="103" t="s">
        <v>25</v>
      </c>
      <c r="C21" s="157" t="s">
        <v>28</v>
      </c>
      <c r="D21" s="157" t="s">
        <v>28</v>
      </c>
      <c r="E21" s="104">
        <v>4700028940598</v>
      </c>
      <c r="F21" s="104" t="s">
        <v>235</v>
      </c>
      <c r="G21" s="104" t="s">
        <v>243</v>
      </c>
      <c r="H21" s="104">
        <v>2008191900</v>
      </c>
      <c r="I21" s="104" t="s">
        <v>186</v>
      </c>
      <c r="J21" s="105" t="s">
        <v>72</v>
      </c>
      <c r="K21" s="103">
        <v>15</v>
      </c>
      <c r="L21" s="103"/>
      <c r="M21" s="103">
        <f t="shared" si="11"/>
        <v>15.7</v>
      </c>
      <c r="N21" s="103">
        <v>40</v>
      </c>
      <c r="O21" s="103">
        <v>15</v>
      </c>
      <c r="P21" s="103">
        <v>410</v>
      </c>
      <c r="Q21" s="103">
        <v>280</v>
      </c>
      <c r="R21" s="103">
        <v>290</v>
      </c>
      <c r="S21" s="158">
        <f t="shared" si="12"/>
        <v>3900</v>
      </c>
      <c r="T21" s="106"/>
      <c r="U21" s="107">
        <f t="shared" si="13"/>
        <v>3900</v>
      </c>
      <c r="V21" s="108">
        <v>5</v>
      </c>
      <c r="W21" s="109">
        <f t="shared" si="14"/>
        <v>19500</v>
      </c>
      <c r="X21" s="110">
        <f t="shared" si="15"/>
        <v>19500</v>
      </c>
      <c r="Y21" s="110">
        <f t="shared" si="16"/>
        <v>75</v>
      </c>
      <c r="Z21" s="110">
        <f t="shared" si="17"/>
        <v>0.125</v>
      </c>
      <c r="AA21" s="110">
        <f t="shared" si="18"/>
        <v>78.5</v>
      </c>
      <c r="AB21" s="111">
        <f t="shared" si="19"/>
        <v>0.16646</v>
      </c>
      <c r="AC21" s="110">
        <f t="shared" si="20"/>
        <v>260</v>
      </c>
    </row>
    <row r="22" spans="1:29" s="112" customFormat="1" ht="22.5">
      <c r="A22" s="103"/>
      <c r="B22" s="103" t="s">
        <v>25</v>
      </c>
      <c r="C22" s="157" t="s">
        <v>28</v>
      </c>
      <c r="D22" s="157" t="s">
        <v>28</v>
      </c>
      <c r="E22" s="104">
        <v>4700028940604</v>
      </c>
      <c r="F22" s="104" t="s">
        <v>235</v>
      </c>
      <c r="G22" s="104" t="s">
        <v>244</v>
      </c>
      <c r="H22" s="104">
        <v>2008191900</v>
      </c>
      <c r="I22" s="104" t="s">
        <v>186</v>
      </c>
      <c r="J22" s="105" t="s">
        <v>73</v>
      </c>
      <c r="K22" s="103">
        <v>15</v>
      </c>
      <c r="L22" s="103"/>
      <c r="M22" s="103">
        <f t="shared" si="11"/>
        <v>15.7</v>
      </c>
      <c r="N22" s="103">
        <v>40</v>
      </c>
      <c r="O22" s="103">
        <v>15</v>
      </c>
      <c r="P22" s="103">
        <v>410</v>
      </c>
      <c r="Q22" s="103">
        <v>280</v>
      </c>
      <c r="R22" s="103">
        <v>290</v>
      </c>
      <c r="S22" s="158">
        <f t="shared" si="12"/>
        <v>3900</v>
      </c>
      <c r="T22" s="106"/>
      <c r="U22" s="107">
        <f t="shared" si="13"/>
        <v>3900</v>
      </c>
      <c r="V22" s="108">
        <v>5</v>
      </c>
      <c r="W22" s="109">
        <f t="shared" si="14"/>
        <v>19500</v>
      </c>
      <c r="X22" s="110">
        <f t="shared" si="15"/>
        <v>19500</v>
      </c>
      <c r="Y22" s="110">
        <f t="shared" si="16"/>
        <v>75</v>
      </c>
      <c r="Z22" s="110">
        <f t="shared" si="17"/>
        <v>0.125</v>
      </c>
      <c r="AA22" s="110">
        <f t="shared" si="18"/>
        <v>78.5</v>
      </c>
      <c r="AB22" s="111">
        <f t="shared" si="19"/>
        <v>0.16646</v>
      </c>
      <c r="AC22" s="110">
        <f t="shared" si="20"/>
        <v>260</v>
      </c>
    </row>
    <row r="23" spans="1:29">
      <c r="A23" s="173" t="s">
        <v>39</v>
      </c>
      <c r="B23" s="173"/>
      <c r="C23" s="173"/>
      <c r="D23" s="173"/>
      <c r="E23" s="173"/>
      <c r="F23" s="173"/>
      <c r="G23" s="173"/>
      <c r="H23" s="173"/>
      <c r="I23" s="173"/>
      <c r="J23" s="173"/>
      <c r="K23" s="146"/>
      <c r="L23" s="146"/>
      <c r="M23" s="146"/>
      <c r="N23" s="146"/>
      <c r="O23" s="146"/>
      <c r="P23" s="146"/>
      <c r="Q23" s="146"/>
      <c r="R23" s="146"/>
      <c r="S23" s="146"/>
      <c r="T23" s="147"/>
      <c r="U23" s="148"/>
      <c r="V23" s="153">
        <f t="shared" ref="V23:AC23" si="21">SUM(V16:V22)</f>
        <v>35</v>
      </c>
      <c r="W23" s="154">
        <f t="shared" si="21"/>
        <v>136500</v>
      </c>
      <c r="X23" s="155">
        <f t="shared" si="21"/>
        <v>136500</v>
      </c>
      <c r="Y23" s="155">
        <f t="shared" si="21"/>
        <v>525</v>
      </c>
      <c r="Z23" s="155">
        <f t="shared" si="21"/>
        <v>0.875</v>
      </c>
      <c r="AA23" s="155">
        <f t="shared" si="21"/>
        <v>549.5</v>
      </c>
      <c r="AB23" s="156">
        <f t="shared" si="21"/>
        <v>1.1652200000000001</v>
      </c>
      <c r="AC23" s="155">
        <f t="shared" si="21"/>
        <v>1820</v>
      </c>
    </row>
    <row r="24" spans="1:29" s="112" customFormat="1" ht="22.5">
      <c r="A24" s="113"/>
      <c r="B24" s="113" t="s">
        <v>41</v>
      </c>
      <c r="C24" s="151" t="s">
        <v>28</v>
      </c>
      <c r="D24" s="151" t="s">
        <v>28</v>
      </c>
      <c r="E24" s="159">
        <v>4700028940314</v>
      </c>
      <c r="F24" s="93" t="s">
        <v>235</v>
      </c>
      <c r="G24" s="93" t="s">
        <v>238</v>
      </c>
      <c r="H24" s="93">
        <v>2008191900</v>
      </c>
      <c r="I24" s="93" t="s">
        <v>186</v>
      </c>
      <c r="J24" s="94" t="s">
        <v>40</v>
      </c>
      <c r="K24" s="113">
        <v>1</v>
      </c>
      <c r="L24" s="113">
        <v>12</v>
      </c>
      <c r="M24" s="113">
        <f>L24+0.7</f>
        <v>12.7</v>
      </c>
      <c r="N24" s="113">
        <v>40</v>
      </c>
      <c r="O24" s="113">
        <f>L24*K24</f>
        <v>12</v>
      </c>
      <c r="P24" s="113">
        <v>410</v>
      </c>
      <c r="Q24" s="113">
        <v>280</v>
      </c>
      <c r="R24" s="92">
        <v>290</v>
      </c>
      <c r="S24" s="160">
        <v>265</v>
      </c>
      <c r="T24" s="114"/>
      <c r="U24" s="115">
        <f>(S24*L24)*(1-T24)</f>
        <v>3180</v>
      </c>
      <c r="V24" s="116">
        <v>5</v>
      </c>
      <c r="W24" s="117">
        <f>V24*U24</f>
        <v>15900</v>
      </c>
      <c r="X24" s="118">
        <f t="shared" ref="X24:X30" si="22">V24*U24</f>
        <v>15900</v>
      </c>
      <c r="Y24" s="118">
        <f t="shared" ref="Y24:Y30" si="23">V24*O24</f>
        <v>60</v>
      </c>
      <c r="Z24" s="118">
        <f t="shared" ref="Z24:Z30" si="24">V24/N24</f>
        <v>0.125</v>
      </c>
      <c r="AA24" s="118">
        <f t="shared" ref="AA24:AA30" si="25">V24*M24</f>
        <v>63.5</v>
      </c>
      <c r="AB24" s="119">
        <f t="shared" ref="AB24:AB30" si="26">V24*((P24*Q24*R24/1000000000))</f>
        <v>0.16646</v>
      </c>
      <c r="AC24" s="100">
        <f>S24/K24</f>
        <v>265</v>
      </c>
    </row>
    <row r="25" spans="1:29" s="112" customFormat="1" ht="22.5">
      <c r="A25" s="113"/>
      <c r="B25" s="113" t="s">
        <v>41</v>
      </c>
      <c r="C25" s="151" t="s">
        <v>28</v>
      </c>
      <c r="D25" s="151" t="s">
        <v>28</v>
      </c>
      <c r="E25" s="159">
        <v>4700028940345</v>
      </c>
      <c r="F25" s="93" t="s">
        <v>235</v>
      </c>
      <c r="G25" s="93" t="s">
        <v>238</v>
      </c>
      <c r="H25" s="93">
        <v>2008191900</v>
      </c>
      <c r="I25" s="93" t="s">
        <v>186</v>
      </c>
      <c r="J25" s="23" t="s">
        <v>74</v>
      </c>
      <c r="K25" s="113">
        <v>1</v>
      </c>
      <c r="L25" s="113">
        <v>12</v>
      </c>
      <c r="M25" s="113">
        <f t="shared" ref="M25:M30" si="27">L25+0.7</f>
        <v>12.7</v>
      </c>
      <c r="N25" s="113">
        <v>40</v>
      </c>
      <c r="O25" s="113">
        <f t="shared" ref="O25:O30" si="28">L25*K25</f>
        <v>12</v>
      </c>
      <c r="P25" s="113">
        <v>410</v>
      </c>
      <c r="Q25" s="113">
        <v>280</v>
      </c>
      <c r="R25" s="92">
        <v>290</v>
      </c>
      <c r="S25" s="160">
        <v>265</v>
      </c>
      <c r="T25" s="114"/>
      <c r="U25" s="115">
        <f t="shared" ref="U25:U30" si="29">(S25*L25)*(1-T25)</f>
        <v>3180</v>
      </c>
      <c r="V25" s="116">
        <v>5</v>
      </c>
      <c r="W25" s="117">
        <f t="shared" ref="W25:W30" si="30">V25*U25</f>
        <v>15900</v>
      </c>
      <c r="X25" s="118">
        <f t="shared" si="22"/>
        <v>15900</v>
      </c>
      <c r="Y25" s="118">
        <f t="shared" si="23"/>
        <v>60</v>
      </c>
      <c r="Z25" s="118">
        <f t="shared" si="24"/>
        <v>0.125</v>
      </c>
      <c r="AA25" s="118">
        <f t="shared" si="25"/>
        <v>63.5</v>
      </c>
      <c r="AB25" s="119">
        <f t="shared" si="26"/>
        <v>0.16646</v>
      </c>
      <c r="AC25" s="100">
        <f t="shared" ref="AC25:AC30" si="31">S25/K25</f>
        <v>265</v>
      </c>
    </row>
    <row r="26" spans="1:29" s="112" customFormat="1" ht="22.5">
      <c r="A26" s="113"/>
      <c r="B26" s="113" t="s">
        <v>41</v>
      </c>
      <c r="C26" s="151" t="s">
        <v>28</v>
      </c>
      <c r="D26" s="151" t="s">
        <v>28</v>
      </c>
      <c r="E26" s="159">
        <v>4700028940338</v>
      </c>
      <c r="F26" s="93" t="s">
        <v>235</v>
      </c>
      <c r="G26" s="93" t="s">
        <v>238</v>
      </c>
      <c r="H26" s="93">
        <v>2008191900</v>
      </c>
      <c r="I26" s="93" t="s">
        <v>186</v>
      </c>
      <c r="J26" s="23" t="s">
        <v>75</v>
      </c>
      <c r="K26" s="113">
        <v>1</v>
      </c>
      <c r="L26" s="113">
        <v>12</v>
      </c>
      <c r="M26" s="113">
        <f t="shared" si="27"/>
        <v>12.7</v>
      </c>
      <c r="N26" s="113">
        <v>40</v>
      </c>
      <c r="O26" s="113">
        <f t="shared" si="28"/>
        <v>12</v>
      </c>
      <c r="P26" s="113">
        <v>410</v>
      </c>
      <c r="Q26" s="113">
        <v>280</v>
      </c>
      <c r="R26" s="92">
        <v>290</v>
      </c>
      <c r="S26" s="160">
        <v>265</v>
      </c>
      <c r="T26" s="114"/>
      <c r="U26" s="115">
        <f t="shared" si="29"/>
        <v>3180</v>
      </c>
      <c r="V26" s="116">
        <v>5</v>
      </c>
      <c r="W26" s="117">
        <f t="shared" si="30"/>
        <v>15900</v>
      </c>
      <c r="X26" s="118">
        <f t="shared" si="22"/>
        <v>15900</v>
      </c>
      <c r="Y26" s="118">
        <f t="shared" si="23"/>
        <v>60</v>
      </c>
      <c r="Z26" s="118">
        <f t="shared" si="24"/>
        <v>0.125</v>
      </c>
      <c r="AA26" s="118">
        <f t="shared" si="25"/>
        <v>63.5</v>
      </c>
      <c r="AB26" s="119">
        <f t="shared" si="26"/>
        <v>0.16646</v>
      </c>
      <c r="AC26" s="100">
        <f t="shared" si="31"/>
        <v>265</v>
      </c>
    </row>
    <row r="27" spans="1:29" s="112" customFormat="1" ht="22.5">
      <c r="A27" s="113"/>
      <c r="B27" s="113" t="s">
        <v>41</v>
      </c>
      <c r="C27" s="151" t="s">
        <v>28</v>
      </c>
      <c r="D27" s="151" t="s">
        <v>28</v>
      </c>
      <c r="E27" s="159">
        <v>4700028940321</v>
      </c>
      <c r="F27" s="93" t="s">
        <v>235</v>
      </c>
      <c r="G27" s="93" t="s">
        <v>238</v>
      </c>
      <c r="H27" s="93">
        <v>2008191900</v>
      </c>
      <c r="I27" s="93" t="s">
        <v>186</v>
      </c>
      <c r="J27" s="23" t="s">
        <v>76</v>
      </c>
      <c r="K27" s="113">
        <v>1</v>
      </c>
      <c r="L27" s="113">
        <v>12</v>
      </c>
      <c r="M27" s="113">
        <f t="shared" si="27"/>
        <v>12.7</v>
      </c>
      <c r="N27" s="113">
        <v>40</v>
      </c>
      <c r="O27" s="113">
        <f t="shared" si="28"/>
        <v>12</v>
      </c>
      <c r="P27" s="113">
        <v>410</v>
      </c>
      <c r="Q27" s="113">
        <v>280</v>
      </c>
      <c r="R27" s="92">
        <v>290</v>
      </c>
      <c r="S27" s="160">
        <v>265</v>
      </c>
      <c r="T27" s="114"/>
      <c r="U27" s="115">
        <f t="shared" si="29"/>
        <v>3180</v>
      </c>
      <c r="V27" s="116">
        <v>5</v>
      </c>
      <c r="W27" s="117">
        <f t="shared" si="30"/>
        <v>15900</v>
      </c>
      <c r="X27" s="118">
        <f t="shared" si="22"/>
        <v>15900</v>
      </c>
      <c r="Y27" s="118">
        <f t="shared" si="23"/>
        <v>60</v>
      </c>
      <c r="Z27" s="118">
        <f t="shared" si="24"/>
        <v>0.125</v>
      </c>
      <c r="AA27" s="118">
        <f t="shared" si="25"/>
        <v>63.5</v>
      </c>
      <c r="AB27" s="119">
        <f t="shared" si="26"/>
        <v>0.16646</v>
      </c>
      <c r="AC27" s="100">
        <f t="shared" si="31"/>
        <v>265</v>
      </c>
    </row>
    <row r="28" spans="1:29" s="112" customFormat="1" ht="22.5">
      <c r="A28" s="113"/>
      <c r="B28" s="113" t="s">
        <v>41</v>
      </c>
      <c r="C28" s="151" t="s">
        <v>28</v>
      </c>
      <c r="D28" s="151" t="s">
        <v>28</v>
      </c>
      <c r="E28" s="159">
        <v>4700028940383</v>
      </c>
      <c r="F28" s="93" t="s">
        <v>235</v>
      </c>
      <c r="G28" s="93" t="s">
        <v>238</v>
      </c>
      <c r="H28" s="93">
        <v>2008191900</v>
      </c>
      <c r="I28" s="93" t="s">
        <v>186</v>
      </c>
      <c r="J28" s="23" t="s">
        <v>77</v>
      </c>
      <c r="K28" s="113">
        <v>1</v>
      </c>
      <c r="L28" s="113">
        <v>12</v>
      </c>
      <c r="M28" s="113">
        <f t="shared" si="27"/>
        <v>12.7</v>
      </c>
      <c r="N28" s="113">
        <v>40</v>
      </c>
      <c r="O28" s="113">
        <f t="shared" si="28"/>
        <v>12</v>
      </c>
      <c r="P28" s="113">
        <v>410</v>
      </c>
      <c r="Q28" s="113">
        <v>280</v>
      </c>
      <c r="R28" s="92">
        <v>290</v>
      </c>
      <c r="S28" s="160">
        <v>265</v>
      </c>
      <c r="T28" s="114"/>
      <c r="U28" s="115">
        <f t="shared" si="29"/>
        <v>3180</v>
      </c>
      <c r="V28" s="116">
        <v>5</v>
      </c>
      <c r="W28" s="117">
        <f t="shared" si="30"/>
        <v>15900</v>
      </c>
      <c r="X28" s="118">
        <f t="shared" si="22"/>
        <v>15900</v>
      </c>
      <c r="Y28" s="118">
        <f t="shared" si="23"/>
        <v>60</v>
      </c>
      <c r="Z28" s="118">
        <f t="shared" si="24"/>
        <v>0.125</v>
      </c>
      <c r="AA28" s="118">
        <f t="shared" si="25"/>
        <v>63.5</v>
      </c>
      <c r="AB28" s="119">
        <f t="shared" si="26"/>
        <v>0.16646</v>
      </c>
      <c r="AC28" s="100">
        <f t="shared" si="31"/>
        <v>265</v>
      </c>
    </row>
    <row r="29" spans="1:29" s="112" customFormat="1" ht="22.5">
      <c r="A29" s="113"/>
      <c r="B29" s="113" t="s">
        <v>41</v>
      </c>
      <c r="C29" s="151" t="s">
        <v>28</v>
      </c>
      <c r="D29" s="151" t="s">
        <v>28</v>
      </c>
      <c r="E29" s="159">
        <v>4700028940352</v>
      </c>
      <c r="F29" s="93" t="s">
        <v>235</v>
      </c>
      <c r="G29" s="93" t="s">
        <v>238</v>
      </c>
      <c r="H29" s="93">
        <v>2008191900</v>
      </c>
      <c r="I29" s="93" t="s">
        <v>186</v>
      </c>
      <c r="J29" s="23" t="s">
        <v>78</v>
      </c>
      <c r="K29" s="113">
        <v>1</v>
      </c>
      <c r="L29" s="113">
        <v>12</v>
      </c>
      <c r="M29" s="113">
        <f t="shared" si="27"/>
        <v>12.7</v>
      </c>
      <c r="N29" s="113">
        <v>40</v>
      </c>
      <c r="O29" s="113">
        <f t="shared" si="28"/>
        <v>12</v>
      </c>
      <c r="P29" s="113">
        <v>410</v>
      </c>
      <c r="Q29" s="113">
        <v>280</v>
      </c>
      <c r="R29" s="92">
        <v>290</v>
      </c>
      <c r="S29" s="160">
        <v>265</v>
      </c>
      <c r="T29" s="114"/>
      <c r="U29" s="115">
        <f t="shared" si="29"/>
        <v>3180</v>
      </c>
      <c r="V29" s="116">
        <v>5</v>
      </c>
      <c r="W29" s="117">
        <f t="shared" si="30"/>
        <v>15900</v>
      </c>
      <c r="X29" s="118">
        <f t="shared" si="22"/>
        <v>15900</v>
      </c>
      <c r="Y29" s="118">
        <f t="shared" si="23"/>
        <v>60</v>
      </c>
      <c r="Z29" s="118">
        <f t="shared" si="24"/>
        <v>0.125</v>
      </c>
      <c r="AA29" s="118">
        <f t="shared" si="25"/>
        <v>63.5</v>
      </c>
      <c r="AB29" s="119">
        <f t="shared" si="26"/>
        <v>0.16646</v>
      </c>
      <c r="AC29" s="100">
        <f t="shared" si="31"/>
        <v>265</v>
      </c>
    </row>
    <row r="30" spans="1:29" s="112" customFormat="1" ht="22.5">
      <c r="A30" s="113"/>
      <c r="B30" s="113" t="s">
        <v>41</v>
      </c>
      <c r="C30" s="151" t="s">
        <v>28</v>
      </c>
      <c r="D30" s="151" t="s">
        <v>28</v>
      </c>
      <c r="E30" s="159" t="s">
        <v>245</v>
      </c>
      <c r="F30" s="93" t="s">
        <v>235</v>
      </c>
      <c r="G30" s="93" t="s">
        <v>238</v>
      </c>
      <c r="H30" s="93">
        <v>2008191900</v>
      </c>
      <c r="I30" s="93" t="s">
        <v>186</v>
      </c>
      <c r="J30" s="23" t="s">
        <v>79</v>
      </c>
      <c r="K30" s="113">
        <v>1</v>
      </c>
      <c r="L30" s="113">
        <v>12</v>
      </c>
      <c r="M30" s="113">
        <f t="shared" si="27"/>
        <v>12.7</v>
      </c>
      <c r="N30" s="113">
        <v>40</v>
      </c>
      <c r="O30" s="113">
        <f t="shared" si="28"/>
        <v>12</v>
      </c>
      <c r="P30" s="113">
        <v>410</v>
      </c>
      <c r="Q30" s="113">
        <v>280</v>
      </c>
      <c r="R30" s="92">
        <v>290</v>
      </c>
      <c r="S30" s="160">
        <v>265</v>
      </c>
      <c r="T30" s="114"/>
      <c r="U30" s="115">
        <f t="shared" si="29"/>
        <v>3180</v>
      </c>
      <c r="V30" s="116">
        <v>5</v>
      </c>
      <c r="W30" s="117">
        <f t="shared" si="30"/>
        <v>15900</v>
      </c>
      <c r="X30" s="118">
        <f t="shared" si="22"/>
        <v>15900</v>
      </c>
      <c r="Y30" s="118">
        <f t="shared" si="23"/>
        <v>60</v>
      </c>
      <c r="Z30" s="118">
        <f t="shared" si="24"/>
        <v>0.125</v>
      </c>
      <c r="AA30" s="118">
        <f t="shared" si="25"/>
        <v>63.5</v>
      </c>
      <c r="AB30" s="119">
        <f t="shared" si="26"/>
        <v>0.16646</v>
      </c>
      <c r="AC30" s="100">
        <f t="shared" si="31"/>
        <v>265</v>
      </c>
    </row>
    <row r="31" spans="1:29">
      <c r="A31" s="173" t="s">
        <v>44</v>
      </c>
      <c r="B31" s="173"/>
      <c r="C31" s="173"/>
      <c r="D31" s="173"/>
      <c r="E31" s="173"/>
      <c r="F31" s="173"/>
      <c r="G31" s="173"/>
      <c r="H31" s="173"/>
      <c r="I31" s="173"/>
      <c r="J31" s="173"/>
      <c r="K31" s="146"/>
      <c r="L31" s="146"/>
      <c r="M31" s="146"/>
      <c r="N31" s="146"/>
      <c r="O31" s="146"/>
      <c r="P31" s="146"/>
      <c r="Q31" s="146"/>
      <c r="R31" s="146"/>
      <c r="S31" s="146"/>
      <c r="T31" s="147"/>
      <c r="U31" s="148"/>
      <c r="V31" s="153">
        <f t="shared" ref="V31:AC31" si="32">SUM(V24:V30)</f>
        <v>35</v>
      </c>
      <c r="W31" s="154">
        <f t="shared" si="32"/>
        <v>111300</v>
      </c>
      <c r="X31" s="155">
        <f t="shared" si="32"/>
        <v>111300</v>
      </c>
      <c r="Y31" s="155">
        <f t="shared" si="32"/>
        <v>420</v>
      </c>
      <c r="Z31" s="155">
        <f t="shared" si="32"/>
        <v>0.875</v>
      </c>
      <c r="AA31" s="155">
        <f t="shared" si="32"/>
        <v>444.5</v>
      </c>
      <c r="AB31" s="156">
        <f t="shared" si="32"/>
        <v>1.1652200000000001</v>
      </c>
      <c r="AC31" s="155">
        <f t="shared" si="32"/>
        <v>1855</v>
      </c>
    </row>
    <row r="32" spans="1:29" s="112" customFormat="1" ht="22.5">
      <c r="A32" s="103"/>
      <c r="B32" s="103" t="s">
        <v>41</v>
      </c>
      <c r="C32" s="157" t="s">
        <v>28</v>
      </c>
      <c r="D32" s="157" t="s">
        <v>28</v>
      </c>
      <c r="E32" s="104">
        <v>4700028940253</v>
      </c>
      <c r="F32" s="104" t="s">
        <v>235</v>
      </c>
      <c r="G32" s="104" t="s">
        <v>238</v>
      </c>
      <c r="H32" s="104">
        <v>2008191900</v>
      </c>
      <c r="I32" s="104" t="s">
        <v>186</v>
      </c>
      <c r="J32" s="105" t="s">
        <v>45</v>
      </c>
      <c r="K32" s="103">
        <v>0.5</v>
      </c>
      <c r="L32" s="103">
        <v>20</v>
      </c>
      <c r="M32" s="103">
        <f>K32*L32+0.7</f>
        <v>10.7</v>
      </c>
      <c r="N32" s="103">
        <v>40</v>
      </c>
      <c r="O32" s="103">
        <f>L32*K32</f>
        <v>10</v>
      </c>
      <c r="P32" s="103">
        <v>410</v>
      </c>
      <c r="Q32" s="103">
        <v>280</v>
      </c>
      <c r="R32" s="103">
        <v>290</v>
      </c>
      <c r="S32" s="158">
        <f>270/2</f>
        <v>135</v>
      </c>
      <c r="T32" s="106"/>
      <c r="U32" s="107">
        <f>(S32*L32)*(1-T32)</f>
        <v>2700</v>
      </c>
      <c r="V32" s="108">
        <v>5</v>
      </c>
      <c r="W32" s="109">
        <f>V32*U32</f>
        <v>13500</v>
      </c>
      <c r="X32" s="110">
        <f t="shared" ref="X32:X38" si="33">V32*U32</f>
        <v>13500</v>
      </c>
      <c r="Y32" s="110">
        <f>V32*O32</f>
        <v>50</v>
      </c>
      <c r="Z32" s="110">
        <f t="shared" ref="Z32:Z38" si="34">V32/N32</f>
        <v>0.125</v>
      </c>
      <c r="AA32" s="110">
        <f t="shared" ref="AA32:AA38" si="35">V32*M32</f>
        <v>53.5</v>
      </c>
      <c r="AB32" s="111">
        <f t="shared" ref="AB32:AB38" si="36">V32*((P32*Q32*R32/1000000000))</f>
        <v>0.16646</v>
      </c>
      <c r="AC32" s="110">
        <f>S32/K32</f>
        <v>270</v>
      </c>
    </row>
    <row r="33" spans="1:29" s="112" customFormat="1" ht="22.5">
      <c r="A33" s="103"/>
      <c r="B33" s="103" t="s">
        <v>41</v>
      </c>
      <c r="C33" s="157" t="s">
        <v>28</v>
      </c>
      <c r="D33" s="157" t="s">
        <v>28</v>
      </c>
      <c r="E33" s="104">
        <v>4700028940284</v>
      </c>
      <c r="F33" s="104" t="s">
        <v>235</v>
      </c>
      <c r="G33" s="104" t="s">
        <v>239</v>
      </c>
      <c r="H33" s="104">
        <v>2008191900</v>
      </c>
      <c r="I33" s="104" t="s">
        <v>186</v>
      </c>
      <c r="J33" s="105" t="s">
        <v>80</v>
      </c>
      <c r="K33" s="103">
        <v>0.5</v>
      </c>
      <c r="L33" s="103">
        <v>20</v>
      </c>
      <c r="M33" s="103">
        <f t="shared" ref="M33:M38" si="37">K33*L33+0.7</f>
        <v>10.7</v>
      </c>
      <c r="N33" s="103">
        <v>40</v>
      </c>
      <c r="O33" s="103">
        <f t="shared" ref="O33:O38" si="38">L33*K33</f>
        <v>10</v>
      </c>
      <c r="P33" s="103">
        <v>410</v>
      </c>
      <c r="Q33" s="103">
        <v>280</v>
      </c>
      <c r="R33" s="103">
        <v>290</v>
      </c>
      <c r="S33" s="158">
        <f t="shared" ref="S33:S38" si="39">270/2</f>
        <v>135</v>
      </c>
      <c r="T33" s="106"/>
      <c r="U33" s="107">
        <f t="shared" ref="U33:U38" si="40">(S33*L33)*(1-T33)</f>
        <v>2700</v>
      </c>
      <c r="V33" s="108">
        <v>5</v>
      </c>
      <c r="W33" s="109">
        <f t="shared" ref="W33:W38" si="41">V33*U33</f>
        <v>13500</v>
      </c>
      <c r="X33" s="110">
        <f t="shared" si="33"/>
        <v>13500</v>
      </c>
      <c r="Y33" s="110">
        <f t="shared" ref="Y33:Y38" si="42">V33*O33</f>
        <v>50</v>
      </c>
      <c r="Z33" s="110">
        <f t="shared" si="34"/>
        <v>0.125</v>
      </c>
      <c r="AA33" s="110">
        <f t="shared" si="35"/>
        <v>53.5</v>
      </c>
      <c r="AB33" s="111">
        <f t="shared" si="36"/>
        <v>0.16646</v>
      </c>
      <c r="AC33" s="110">
        <f t="shared" ref="AC33:AC38" si="43">S33/K33</f>
        <v>270</v>
      </c>
    </row>
    <row r="34" spans="1:29" s="112" customFormat="1" ht="22.5">
      <c r="A34" s="103"/>
      <c r="B34" s="103" t="s">
        <v>41</v>
      </c>
      <c r="C34" s="157" t="s">
        <v>28</v>
      </c>
      <c r="D34" s="157" t="s">
        <v>28</v>
      </c>
      <c r="E34" s="104">
        <v>4700028940277</v>
      </c>
      <c r="F34" s="104" t="s">
        <v>235</v>
      </c>
      <c r="G34" s="104" t="s">
        <v>240</v>
      </c>
      <c r="H34" s="104">
        <v>2008191900</v>
      </c>
      <c r="I34" s="104" t="s">
        <v>186</v>
      </c>
      <c r="J34" s="105" t="s">
        <v>81</v>
      </c>
      <c r="K34" s="103">
        <v>0.5</v>
      </c>
      <c r="L34" s="103">
        <v>20</v>
      </c>
      <c r="M34" s="103">
        <f t="shared" si="37"/>
        <v>10.7</v>
      </c>
      <c r="N34" s="103">
        <v>40</v>
      </c>
      <c r="O34" s="103">
        <f t="shared" si="38"/>
        <v>10</v>
      </c>
      <c r="P34" s="103">
        <v>410</v>
      </c>
      <c r="Q34" s="103">
        <v>280</v>
      </c>
      <c r="R34" s="103">
        <v>290</v>
      </c>
      <c r="S34" s="158">
        <f t="shared" si="39"/>
        <v>135</v>
      </c>
      <c r="T34" s="106"/>
      <c r="U34" s="107">
        <f t="shared" si="40"/>
        <v>2700</v>
      </c>
      <c r="V34" s="108">
        <v>5</v>
      </c>
      <c r="W34" s="109">
        <f t="shared" si="41"/>
        <v>13500</v>
      </c>
      <c r="X34" s="110">
        <f t="shared" si="33"/>
        <v>13500</v>
      </c>
      <c r="Y34" s="110">
        <f t="shared" si="42"/>
        <v>50</v>
      </c>
      <c r="Z34" s="110">
        <f t="shared" si="34"/>
        <v>0.125</v>
      </c>
      <c r="AA34" s="110">
        <f t="shared" si="35"/>
        <v>53.5</v>
      </c>
      <c r="AB34" s="111">
        <f t="shared" si="36"/>
        <v>0.16646</v>
      </c>
      <c r="AC34" s="110">
        <f t="shared" si="43"/>
        <v>270</v>
      </c>
    </row>
    <row r="35" spans="1:29" s="112" customFormat="1" ht="22.5">
      <c r="A35" s="103"/>
      <c r="B35" s="103" t="s">
        <v>41</v>
      </c>
      <c r="C35" s="157" t="s">
        <v>28</v>
      </c>
      <c r="D35" s="157" t="s">
        <v>28</v>
      </c>
      <c r="E35" s="104">
        <v>4700028940260</v>
      </c>
      <c r="F35" s="104" t="s">
        <v>235</v>
      </c>
      <c r="G35" s="104" t="s">
        <v>241</v>
      </c>
      <c r="H35" s="104">
        <v>2008191900</v>
      </c>
      <c r="I35" s="104" t="s">
        <v>186</v>
      </c>
      <c r="J35" s="105" t="s">
        <v>82</v>
      </c>
      <c r="K35" s="103">
        <v>0.5</v>
      </c>
      <c r="L35" s="103">
        <v>20</v>
      </c>
      <c r="M35" s="103">
        <f t="shared" si="37"/>
        <v>10.7</v>
      </c>
      <c r="N35" s="103">
        <v>40</v>
      </c>
      <c r="O35" s="103">
        <f t="shared" si="38"/>
        <v>10</v>
      </c>
      <c r="P35" s="103">
        <v>410</v>
      </c>
      <c r="Q35" s="103">
        <v>280</v>
      </c>
      <c r="R35" s="103">
        <v>290</v>
      </c>
      <c r="S35" s="158">
        <f t="shared" si="39"/>
        <v>135</v>
      </c>
      <c r="T35" s="106"/>
      <c r="U35" s="107">
        <f t="shared" si="40"/>
        <v>2700</v>
      </c>
      <c r="V35" s="108">
        <v>5</v>
      </c>
      <c r="W35" s="109">
        <f t="shared" si="41"/>
        <v>13500</v>
      </c>
      <c r="X35" s="110">
        <f t="shared" si="33"/>
        <v>13500</v>
      </c>
      <c r="Y35" s="110">
        <f t="shared" si="42"/>
        <v>50</v>
      </c>
      <c r="Z35" s="110">
        <f t="shared" si="34"/>
        <v>0.125</v>
      </c>
      <c r="AA35" s="110">
        <f t="shared" si="35"/>
        <v>53.5</v>
      </c>
      <c r="AB35" s="111">
        <f t="shared" si="36"/>
        <v>0.16646</v>
      </c>
      <c r="AC35" s="110">
        <f t="shared" si="43"/>
        <v>270</v>
      </c>
    </row>
    <row r="36" spans="1:29" s="112" customFormat="1" ht="22.5">
      <c r="A36" s="103"/>
      <c r="B36" s="103" t="s">
        <v>41</v>
      </c>
      <c r="C36" s="157" t="s">
        <v>28</v>
      </c>
      <c r="D36" s="157" t="s">
        <v>28</v>
      </c>
      <c r="E36" s="104" t="s">
        <v>246</v>
      </c>
      <c r="F36" s="104" t="s">
        <v>235</v>
      </c>
      <c r="G36" s="104" t="s">
        <v>242</v>
      </c>
      <c r="H36" s="104">
        <v>2008191900</v>
      </c>
      <c r="I36" s="104" t="s">
        <v>186</v>
      </c>
      <c r="J36" s="105" t="s">
        <v>83</v>
      </c>
      <c r="K36" s="103">
        <v>0.5</v>
      </c>
      <c r="L36" s="103">
        <v>20</v>
      </c>
      <c r="M36" s="103">
        <f t="shared" si="37"/>
        <v>10.7</v>
      </c>
      <c r="N36" s="103">
        <v>40</v>
      </c>
      <c r="O36" s="103">
        <f t="shared" si="38"/>
        <v>10</v>
      </c>
      <c r="P36" s="103">
        <v>410</v>
      </c>
      <c r="Q36" s="103">
        <v>280</v>
      </c>
      <c r="R36" s="103">
        <v>290</v>
      </c>
      <c r="S36" s="158">
        <f t="shared" si="39"/>
        <v>135</v>
      </c>
      <c r="T36" s="106"/>
      <c r="U36" s="107">
        <f t="shared" si="40"/>
        <v>2700</v>
      </c>
      <c r="V36" s="108">
        <v>5</v>
      </c>
      <c r="W36" s="109">
        <f t="shared" si="41"/>
        <v>13500</v>
      </c>
      <c r="X36" s="110">
        <f t="shared" si="33"/>
        <v>13500</v>
      </c>
      <c r="Y36" s="110">
        <f t="shared" si="42"/>
        <v>50</v>
      </c>
      <c r="Z36" s="110">
        <f t="shared" si="34"/>
        <v>0.125</v>
      </c>
      <c r="AA36" s="110">
        <f t="shared" si="35"/>
        <v>53.5</v>
      </c>
      <c r="AB36" s="111">
        <f t="shared" si="36"/>
        <v>0.16646</v>
      </c>
      <c r="AC36" s="110">
        <f t="shared" si="43"/>
        <v>270</v>
      </c>
    </row>
    <row r="37" spans="1:29" s="112" customFormat="1" ht="22.5">
      <c r="A37" s="103"/>
      <c r="B37" s="103" t="s">
        <v>41</v>
      </c>
      <c r="C37" s="157" t="s">
        <v>28</v>
      </c>
      <c r="D37" s="157" t="s">
        <v>28</v>
      </c>
      <c r="E37" s="104">
        <v>4700028940291</v>
      </c>
      <c r="F37" s="104" t="s">
        <v>235</v>
      </c>
      <c r="G37" s="104" t="s">
        <v>243</v>
      </c>
      <c r="H37" s="104">
        <v>2008191900</v>
      </c>
      <c r="I37" s="104" t="s">
        <v>186</v>
      </c>
      <c r="J37" s="105" t="s">
        <v>84</v>
      </c>
      <c r="K37" s="103">
        <v>0.5</v>
      </c>
      <c r="L37" s="103">
        <v>20</v>
      </c>
      <c r="M37" s="103">
        <f t="shared" si="37"/>
        <v>10.7</v>
      </c>
      <c r="N37" s="103">
        <v>40</v>
      </c>
      <c r="O37" s="103">
        <f t="shared" si="38"/>
        <v>10</v>
      </c>
      <c r="P37" s="103">
        <v>410</v>
      </c>
      <c r="Q37" s="103">
        <v>280</v>
      </c>
      <c r="R37" s="103">
        <v>290</v>
      </c>
      <c r="S37" s="158">
        <f t="shared" si="39"/>
        <v>135</v>
      </c>
      <c r="T37" s="106"/>
      <c r="U37" s="107">
        <f t="shared" si="40"/>
        <v>2700</v>
      </c>
      <c r="V37" s="108">
        <v>5</v>
      </c>
      <c r="W37" s="109">
        <f t="shared" si="41"/>
        <v>13500</v>
      </c>
      <c r="X37" s="110">
        <f t="shared" si="33"/>
        <v>13500</v>
      </c>
      <c r="Y37" s="110">
        <f t="shared" si="42"/>
        <v>50</v>
      </c>
      <c r="Z37" s="110">
        <f t="shared" si="34"/>
        <v>0.125</v>
      </c>
      <c r="AA37" s="110">
        <f t="shared" si="35"/>
        <v>53.5</v>
      </c>
      <c r="AB37" s="111">
        <f t="shared" si="36"/>
        <v>0.16646</v>
      </c>
      <c r="AC37" s="110">
        <f t="shared" si="43"/>
        <v>270</v>
      </c>
    </row>
    <row r="38" spans="1:29" s="112" customFormat="1" ht="22.5">
      <c r="A38" s="120"/>
      <c r="B38" s="120" t="s">
        <v>41</v>
      </c>
      <c r="C38" s="157" t="s">
        <v>28</v>
      </c>
      <c r="D38" s="161" t="s">
        <v>28</v>
      </c>
      <c r="E38" s="104" t="s">
        <v>247</v>
      </c>
      <c r="F38" s="104" t="s">
        <v>235</v>
      </c>
      <c r="G38" s="104" t="s">
        <v>244</v>
      </c>
      <c r="H38" s="104">
        <v>2008191900</v>
      </c>
      <c r="I38" s="104" t="s">
        <v>186</v>
      </c>
      <c r="J38" s="105" t="s">
        <v>85</v>
      </c>
      <c r="K38" s="120">
        <v>0.5</v>
      </c>
      <c r="L38" s="120">
        <v>20</v>
      </c>
      <c r="M38" s="103">
        <f t="shared" si="37"/>
        <v>10.7</v>
      </c>
      <c r="N38" s="120">
        <v>40</v>
      </c>
      <c r="O38" s="120">
        <f t="shared" si="38"/>
        <v>10</v>
      </c>
      <c r="P38" s="120">
        <v>410</v>
      </c>
      <c r="Q38" s="120">
        <v>280</v>
      </c>
      <c r="R38" s="120">
        <v>290</v>
      </c>
      <c r="S38" s="158">
        <f t="shared" si="39"/>
        <v>135</v>
      </c>
      <c r="T38" s="121"/>
      <c r="U38" s="122">
        <f t="shared" si="40"/>
        <v>2700</v>
      </c>
      <c r="V38" s="123">
        <v>5</v>
      </c>
      <c r="W38" s="124">
        <f t="shared" si="41"/>
        <v>13500</v>
      </c>
      <c r="X38" s="125">
        <f t="shared" si="33"/>
        <v>13500</v>
      </c>
      <c r="Y38" s="125">
        <f t="shared" si="42"/>
        <v>50</v>
      </c>
      <c r="Z38" s="125">
        <f t="shared" si="34"/>
        <v>0.125</v>
      </c>
      <c r="AA38" s="125">
        <f t="shared" si="35"/>
        <v>53.5</v>
      </c>
      <c r="AB38" s="126">
        <f t="shared" si="36"/>
        <v>0.16646</v>
      </c>
      <c r="AC38" s="125">
        <f t="shared" si="43"/>
        <v>270</v>
      </c>
    </row>
    <row r="39" spans="1:29" s="112" customFormat="1" ht="8.25" customHeight="1">
      <c r="A39" s="127"/>
      <c r="B39" s="127"/>
      <c r="C39" s="127"/>
      <c r="D39" s="163"/>
      <c r="E39" s="128"/>
      <c r="F39" s="128"/>
      <c r="G39" s="128"/>
      <c r="H39" s="128"/>
      <c r="I39" s="128"/>
      <c r="J39" s="129"/>
      <c r="K39" s="127"/>
      <c r="L39" s="127"/>
      <c r="M39" s="127"/>
      <c r="N39" s="127"/>
      <c r="O39" s="127"/>
      <c r="P39" s="127"/>
      <c r="Q39" s="127"/>
      <c r="R39" s="127"/>
      <c r="S39" s="164"/>
      <c r="T39" s="130"/>
      <c r="U39" s="131"/>
      <c r="V39" s="127"/>
      <c r="W39" s="132"/>
      <c r="X39" s="132"/>
      <c r="Y39" s="132"/>
      <c r="Z39" s="132"/>
      <c r="AA39" s="132"/>
      <c r="AB39" s="133"/>
      <c r="AC39" s="132"/>
    </row>
    <row r="40" spans="1:29" ht="12" thickBot="1">
      <c r="A40" s="174" t="s">
        <v>49</v>
      </c>
      <c r="B40" s="174"/>
      <c r="C40" s="174"/>
      <c r="D40" s="174"/>
      <c r="E40" s="174"/>
      <c r="F40" s="174"/>
      <c r="G40" s="174"/>
      <c r="H40" s="174"/>
      <c r="I40" s="174"/>
      <c r="J40" s="174"/>
      <c r="K40" s="165"/>
      <c r="L40" s="165"/>
      <c r="M40" s="165"/>
      <c r="N40" s="165"/>
      <c r="O40" s="165"/>
      <c r="P40" s="165"/>
      <c r="Q40" s="165"/>
      <c r="R40" s="165"/>
      <c r="S40" s="165"/>
      <c r="T40" s="166"/>
      <c r="U40" s="167"/>
      <c r="V40" s="168">
        <f t="shared" ref="V40:AC40" si="44">SUM(V32:V38)</f>
        <v>35</v>
      </c>
      <c r="W40" s="169">
        <f t="shared" si="44"/>
        <v>94500</v>
      </c>
      <c r="X40" s="170">
        <f t="shared" si="44"/>
        <v>94500</v>
      </c>
      <c r="Y40" s="170">
        <f t="shared" si="44"/>
        <v>350</v>
      </c>
      <c r="Z40" s="170">
        <f t="shared" si="44"/>
        <v>0.875</v>
      </c>
      <c r="AA40" s="170">
        <f t="shared" si="44"/>
        <v>374.5</v>
      </c>
      <c r="AB40" s="171">
        <f t="shared" si="44"/>
        <v>1.1652200000000001</v>
      </c>
      <c r="AC40" s="170">
        <f t="shared" si="44"/>
        <v>1890</v>
      </c>
    </row>
    <row r="41" spans="1:29" ht="22.5">
      <c r="A41" s="92"/>
      <c r="B41" s="92" t="s">
        <v>25</v>
      </c>
      <c r="C41" s="151" t="s">
        <v>28</v>
      </c>
      <c r="D41" s="151" t="s">
        <v>28</v>
      </c>
      <c r="E41" s="159">
        <v>4700028940642</v>
      </c>
      <c r="F41" s="93" t="s">
        <v>235</v>
      </c>
      <c r="G41" s="93" t="s">
        <v>238</v>
      </c>
      <c r="H41" s="93">
        <v>2008191900</v>
      </c>
      <c r="I41" s="93" t="s">
        <v>186</v>
      </c>
      <c r="J41" s="94" t="s">
        <v>54</v>
      </c>
      <c r="K41" s="95">
        <v>20</v>
      </c>
      <c r="L41" s="95"/>
      <c r="M41" s="92">
        <f>K41+0.1</f>
        <v>20.100000000000001</v>
      </c>
      <c r="N41" s="92">
        <v>20</v>
      </c>
      <c r="O41" s="92">
        <v>20</v>
      </c>
      <c r="P41" s="92">
        <v>1100</v>
      </c>
      <c r="Q41" s="92">
        <v>550</v>
      </c>
      <c r="R41" s="92">
        <v>150</v>
      </c>
      <c r="S41" s="152">
        <f>320*20</f>
        <v>6400</v>
      </c>
      <c r="T41" s="96"/>
      <c r="U41" s="97">
        <f>S41*(1-T41)</f>
        <v>6400</v>
      </c>
      <c r="V41" s="98">
        <v>5</v>
      </c>
      <c r="W41" s="99">
        <f>V41*S41</f>
        <v>32000</v>
      </c>
      <c r="X41" s="100">
        <f>V41*U41</f>
        <v>32000</v>
      </c>
      <c r="Y41" s="100">
        <f>V41*O41</f>
        <v>100</v>
      </c>
      <c r="Z41" s="100">
        <f>V41/N41</f>
        <v>0.25</v>
      </c>
      <c r="AA41" s="101">
        <f t="shared" ref="AA41:AA47" si="45">V41*M41</f>
        <v>100.5</v>
      </c>
      <c r="AB41" s="102">
        <f>V41*((P41*Q41*R41/1000000000))</f>
        <v>0.45374999999999999</v>
      </c>
      <c r="AC41" s="100">
        <f>S41/K41</f>
        <v>320</v>
      </c>
    </row>
    <row r="42" spans="1:29" ht="22.5">
      <c r="A42" s="92"/>
      <c r="B42" s="92" t="s">
        <v>25</v>
      </c>
      <c r="C42" s="151" t="s">
        <v>28</v>
      </c>
      <c r="D42" s="151" t="s">
        <v>28</v>
      </c>
      <c r="E42" s="159">
        <v>4700028940659</v>
      </c>
      <c r="F42" s="93" t="s">
        <v>235</v>
      </c>
      <c r="G42" s="93" t="s">
        <v>238</v>
      </c>
      <c r="H42" s="93">
        <v>2008191900</v>
      </c>
      <c r="I42" s="93" t="s">
        <v>186</v>
      </c>
      <c r="J42" s="23" t="s">
        <v>55</v>
      </c>
      <c r="K42" s="95">
        <v>20</v>
      </c>
      <c r="L42" s="95"/>
      <c r="M42" s="92">
        <f t="shared" ref="M42:M47" si="46">K42+0.1</f>
        <v>20.100000000000001</v>
      </c>
      <c r="N42" s="92">
        <v>20</v>
      </c>
      <c r="O42" s="92">
        <v>20</v>
      </c>
      <c r="P42" s="92">
        <v>1100</v>
      </c>
      <c r="Q42" s="92">
        <v>550</v>
      </c>
      <c r="R42" s="92">
        <v>150</v>
      </c>
      <c r="S42" s="152">
        <f t="shared" ref="S42:S47" si="47">320*20</f>
        <v>6400</v>
      </c>
      <c r="T42" s="96"/>
      <c r="U42" s="97">
        <f t="shared" ref="U42:U47" si="48">S42*(1-T42)</f>
        <v>6400</v>
      </c>
      <c r="V42" s="98">
        <v>5</v>
      </c>
      <c r="W42" s="99">
        <f t="shared" ref="W42:W47" si="49">V42*S42</f>
        <v>32000</v>
      </c>
      <c r="X42" s="100">
        <f t="shared" ref="X42:X47" si="50">V42*U42</f>
        <v>32000</v>
      </c>
      <c r="Y42" s="100">
        <f t="shared" ref="Y42:Y47" si="51">V42*O42</f>
        <v>100</v>
      </c>
      <c r="Z42" s="100">
        <f t="shared" ref="Z42:Z47" si="52">V42/N42</f>
        <v>0.25</v>
      </c>
      <c r="AA42" s="101">
        <f t="shared" si="45"/>
        <v>100.5</v>
      </c>
      <c r="AB42" s="102">
        <f t="shared" ref="AB42:AB47" si="53">V42*((P42*Q42*R42/1000000000))</f>
        <v>0.45374999999999999</v>
      </c>
      <c r="AC42" s="100">
        <f t="shared" ref="AC42:AC47" si="54">S42/K42</f>
        <v>320</v>
      </c>
    </row>
    <row r="43" spans="1:29" ht="22.5">
      <c r="A43" s="92"/>
      <c r="B43" s="92" t="s">
        <v>25</v>
      </c>
      <c r="C43" s="151" t="s">
        <v>28</v>
      </c>
      <c r="D43" s="151" t="s">
        <v>28</v>
      </c>
      <c r="E43" s="159">
        <v>4700028940666</v>
      </c>
      <c r="F43" s="93" t="s">
        <v>235</v>
      </c>
      <c r="G43" s="93" t="s">
        <v>238</v>
      </c>
      <c r="H43" s="93">
        <v>2008191900</v>
      </c>
      <c r="I43" s="93" t="s">
        <v>186</v>
      </c>
      <c r="J43" s="23" t="s">
        <v>56</v>
      </c>
      <c r="K43" s="95">
        <v>20</v>
      </c>
      <c r="L43" s="95"/>
      <c r="M43" s="92">
        <f t="shared" si="46"/>
        <v>20.100000000000001</v>
      </c>
      <c r="N43" s="92">
        <v>20</v>
      </c>
      <c r="O43" s="92">
        <v>20</v>
      </c>
      <c r="P43" s="92">
        <v>1100</v>
      </c>
      <c r="Q43" s="92">
        <v>550</v>
      </c>
      <c r="R43" s="92">
        <v>150</v>
      </c>
      <c r="S43" s="152">
        <f t="shared" si="47"/>
        <v>6400</v>
      </c>
      <c r="T43" s="96"/>
      <c r="U43" s="97">
        <f t="shared" si="48"/>
        <v>6400</v>
      </c>
      <c r="V43" s="98">
        <v>5</v>
      </c>
      <c r="W43" s="99">
        <f t="shared" si="49"/>
        <v>32000</v>
      </c>
      <c r="X43" s="100">
        <f t="shared" si="50"/>
        <v>32000</v>
      </c>
      <c r="Y43" s="100">
        <f t="shared" si="51"/>
        <v>100</v>
      </c>
      <c r="Z43" s="100">
        <f t="shared" si="52"/>
        <v>0.25</v>
      </c>
      <c r="AA43" s="101">
        <f t="shared" si="45"/>
        <v>100.5</v>
      </c>
      <c r="AB43" s="102">
        <f t="shared" si="53"/>
        <v>0.45374999999999999</v>
      </c>
      <c r="AC43" s="100">
        <f t="shared" si="54"/>
        <v>320</v>
      </c>
    </row>
    <row r="44" spans="1:29" ht="22.5">
      <c r="A44" s="92"/>
      <c r="B44" s="92" t="s">
        <v>25</v>
      </c>
      <c r="C44" s="151" t="s">
        <v>28</v>
      </c>
      <c r="D44" s="151" t="s">
        <v>28</v>
      </c>
      <c r="E44" s="159">
        <v>4700028940673</v>
      </c>
      <c r="F44" s="93" t="s">
        <v>235</v>
      </c>
      <c r="G44" s="93" t="s">
        <v>238</v>
      </c>
      <c r="H44" s="93">
        <v>2008191900</v>
      </c>
      <c r="I44" s="93" t="s">
        <v>186</v>
      </c>
      <c r="J44" s="23" t="s">
        <v>57</v>
      </c>
      <c r="K44" s="95">
        <v>20</v>
      </c>
      <c r="L44" s="95"/>
      <c r="M44" s="92">
        <f t="shared" si="46"/>
        <v>20.100000000000001</v>
      </c>
      <c r="N44" s="92">
        <v>20</v>
      </c>
      <c r="O44" s="92">
        <v>20</v>
      </c>
      <c r="P44" s="92">
        <v>1100</v>
      </c>
      <c r="Q44" s="92">
        <v>550</v>
      </c>
      <c r="R44" s="92">
        <v>150</v>
      </c>
      <c r="S44" s="152">
        <f t="shared" si="47"/>
        <v>6400</v>
      </c>
      <c r="T44" s="96"/>
      <c r="U44" s="97">
        <f t="shared" si="48"/>
        <v>6400</v>
      </c>
      <c r="V44" s="98">
        <v>5</v>
      </c>
      <c r="W44" s="99">
        <f t="shared" si="49"/>
        <v>32000</v>
      </c>
      <c r="X44" s="100">
        <f t="shared" si="50"/>
        <v>32000</v>
      </c>
      <c r="Y44" s="100">
        <f t="shared" si="51"/>
        <v>100</v>
      </c>
      <c r="Z44" s="100">
        <f t="shared" si="52"/>
        <v>0.25</v>
      </c>
      <c r="AA44" s="101">
        <f t="shared" si="45"/>
        <v>100.5</v>
      </c>
      <c r="AB44" s="102">
        <f t="shared" si="53"/>
        <v>0.45374999999999999</v>
      </c>
      <c r="AC44" s="100">
        <f t="shared" si="54"/>
        <v>320</v>
      </c>
    </row>
    <row r="45" spans="1:29" ht="22.5">
      <c r="A45" s="92"/>
      <c r="B45" s="92" t="s">
        <v>25</v>
      </c>
      <c r="C45" s="151" t="s">
        <v>28</v>
      </c>
      <c r="D45" s="151" t="s">
        <v>28</v>
      </c>
      <c r="E45" s="159">
        <v>4700028940680</v>
      </c>
      <c r="F45" s="93" t="s">
        <v>235</v>
      </c>
      <c r="G45" s="93" t="s">
        <v>238</v>
      </c>
      <c r="H45" s="93">
        <v>2008191900</v>
      </c>
      <c r="I45" s="93" t="s">
        <v>186</v>
      </c>
      <c r="J45" s="23" t="s">
        <v>58</v>
      </c>
      <c r="K45" s="95">
        <v>20</v>
      </c>
      <c r="L45" s="95"/>
      <c r="M45" s="92">
        <f t="shared" si="46"/>
        <v>20.100000000000001</v>
      </c>
      <c r="N45" s="92">
        <v>20</v>
      </c>
      <c r="O45" s="92">
        <v>20</v>
      </c>
      <c r="P45" s="92">
        <v>1100</v>
      </c>
      <c r="Q45" s="92">
        <v>550</v>
      </c>
      <c r="R45" s="92">
        <v>150</v>
      </c>
      <c r="S45" s="152">
        <f t="shared" si="47"/>
        <v>6400</v>
      </c>
      <c r="T45" s="96"/>
      <c r="U45" s="97">
        <f t="shared" si="48"/>
        <v>6400</v>
      </c>
      <c r="V45" s="98">
        <v>5</v>
      </c>
      <c r="W45" s="99">
        <f t="shared" si="49"/>
        <v>32000</v>
      </c>
      <c r="X45" s="100">
        <f t="shared" si="50"/>
        <v>32000</v>
      </c>
      <c r="Y45" s="100">
        <f t="shared" si="51"/>
        <v>100</v>
      </c>
      <c r="Z45" s="100">
        <f t="shared" si="52"/>
        <v>0.25</v>
      </c>
      <c r="AA45" s="101">
        <f t="shared" si="45"/>
        <v>100.5</v>
      </c>
      <c r="AB45" s="102">
        <f t="shared" si="53"/>
        <v>0.45374999999999999</v>
      </c>
      <c r="AC45" s="100">
        <f t="shared" si="54"/>
        <v>320</v>
      </c>
    </row>
    <row r="46" spans="1:29" ht="22.5">
      <c r="A46" s="92"/>
      <c r="B46" s="92" t="s">
        <v>25</v>
      </c>
      <c r="C46" s="151" t="s">
        <v>28</v>
      </c>
      <c r="D46" s="151" t="s">
        <v>28</v>
      </c>
      <c r="E46" s="159">
        <v>4700028940697</v>
      </c>
      <c r="F46" s="93" t="s">
        <v>235</v>
      </c>
      <c r="G46" s="93" t="s">
        <v>238</v>
      </c>
      <c r="H46" s="93">
        <v>2008191900</v>
      </c>
      <c r="I46" s="93" t="s">
        <v>186</v>
      </c>
      <c r="J46" s="23" t="s">
        <v>59</v>
      </c>
      <c r="K46" s="95">
        <v>20</v>
      </c>
      <c r="L46" s="95"/>
      <c r="M46" s="92">
        <f t="shared" si="46"/>
        <v>20.100000000000001</v>
      </c>
      <c r="N46" s="92">
        <v>20</v>
      </c>
      <c r="O46" s="92">
        <v>20</v>
      </c>
      <c r="P46" s="92">
        <v>1100</v>
      </c>
      <c r="Q46" s="92">
        <v>550</v>
      </c>
      <c r="R46" s="92">
        <v>150</v>
      </c>
      <c r="S46" s="152">
        <f t="shared" si="47"/>
        <v>6400</v>
      </c>
      <c r="T46" s="96"/>
      <c r="U46" s="97">
        <f t="shared" si="48"/>
        <v>6400</v>
      </c>
      <c r="V46" s="98">
        <v>5</v>
      </c>
      <c r="W46" s="99">
        <f t="shared" si="49"/>
        <v>32000</v>
      </c>
      <c r="X46" s="100">
        <f t="shared" si="50"/>
        <v>32000</v>
      </c>
      <c r="Y46" s="100">
        <f t="shared" si="51"/>
        <v>100</v>
      </c>
      <c r="Z46" s="100">
        <f t="shared" si="52"/>
        <v>0.25</v>
      </c>
      <c r="AA46" s="101">
        <f t="shared" si="45"/>
        <v>100.5</v>
      </c>
      <c r="AB46" s="102">
        <f t="shared" si="53"/>
        <v>0.45374999999999999</v>
      </c>
      <c r="AC46" s="100">
        <f t="shared" si="54"/>
        <v>320</v>
      </c>
    </row>
    <row r="47" spans="1:29" ht="22.5">
      <c r="A47" s="92"/>
      <c r="B47" s="92" t="s">
        <v>25</v>
      </c>
      <c r="C47" s="151" t="s">
        <v>28</v>
      </c>
      <c r="D47" s="151" t="s">
        <v>28</v>
      </c>
      <c r="E47" s="159">
        <v>4700028940703</v>
      </c>
      <c r="F47" s="93" t="s">
        <v>235</v>
      </c>
      <c r="G47" s="93" t="s">
        <v>238</v>
      </c>
      <c r="H47" s="93">
        <v>2008191900</v>
      </c>
      <c r="I47" s="93" t="s">
        <v>186</v>
      </c>
      <c r="J47" s="23" t="s">
        <v>60</v>
      </c>
      <c r="K47" s="95">
        <v>20</v>
      </c>
      <c r="L47" s="95"/>
      <c r="M47" s="92">
        <f t="shared" si="46"/>
        <v>20.100000000000001</v>
      </c>
      <c r="N47" s="92">
        <v>20</v>
      </c>
      <c r="O47" s="92">
        <v>20</v>
      </c>
      <c r="P47" s="92">
        <v>1100</v>
      </c>
      <c r="Q47" s="92">
        <v>550</v>
      </c>
      <c r="R47" s="92">
        <v>150</v>
      </c>
      <c r="S47" s="152">
        <f t="shared" si="47"/>
        <v>6400</v>
      </c>
      <c r="T47" s="96"/>
      <c r="U47" s="97">
        <f t="shared" si="48"/>
        <v>6400</v>
      </c>
      <c r="V47" s="98">
        <v>5</v>
      </c>
      <c r="W47" s="99">
        <f t="shared" si="49"/>
        <v>32000</v>
      </c>
      <c r="X47" s="100">
        <f t="shared" si="50"/>
        <v>32000</v>
      </c>
      <c r="Y47" s="100">
        <f t="shared" si="51"/>
        <v>100</v>
      </c>
      <c r="Z47" s="100">
        <f t="shared" si="52"/>
        <v>0.25</v>
      </c>
      <c r="AA47" s="101">
        <f t="shared" si="45"/>
        <v>100.5</v>
      </c>
      <c r="AB47" s="102">
        <f t="shared" si="53"/>
        <v>0.45374999999999999</v>
      </c>
      <c r="AC47" s="100">
        <f t="shared" si="54"/>
        <v>320</v>
      </c>
    </row>
    <row r="48" spans="1:29">
      <c r="A48" s="173" t="s">
        <v>50</v>
      </c>
      <c r="B48" s="173"/>
      <c r="C48" s="173"/>
      <c r="D48" s="173"/>
      <c r="E48" s="173"/>
      <c r="F48" s="173"/>
      <c r="G48" s="173"/>
      <c r="H48" s="173"/>
      <c r="I48" s="173"/>
      <c r="J48" s="173"/>
      <c r="K48" s="146"/>
      <c r="L48" s="146"/>
      <c r="M48" s="146"/>
      <c r="N48" s="146"/>
      <c r="O48" s="146"/>
      <c r="P48" s="146"/>
      <c r="Q48" s="146"/>
      <c r="R48" s="146"/>
      <c r="S48" s="146"/>
      <c r="T48" s="147"/>
      <c r="U48" s="148"/>
      <c r="V48" s="153">
        <f t="shared" ref="V48:AC48" si="55">SUM(V41:V47)</f>
        <v>35</v>
      </c>
      <c r="W48" s="154">
        <f t="shared" si="55"/>
        <v>224000</v>
      </c>
      <c r="X48" s="155">
        <f t="shared" si="55"/>
        <v>224000</v>
      </c>
      <c r="Y48" s="155">
        <f t="shared" si="55"/>
        <v>700</v>
      </c>
      <c r="Z48" s="155">
        <f t="shared" si="55"/>
        <v>1.75</v>
      </c>
      <c r="AA48" s="155">
        <f t="shared" si="55"/>
        <v>703.5</v>
      </c>
      <c r="AB48" s="156">
        <f t="shared" si="55"/>
        <v>3.1762499999999996</v>
      </c>
      <c r="AC48" s="155">
        <f t="shared" si="55"/>
        <v>2240</v>
      </c>
    </row>
    <row r="49" spans="1:29" s="112" customFormat="1" ht="22.5">
      <c r="A49" s="103"/>
      <c r="B49" s="103" t="s">
        <v>25</v>
      </c>
      <c r="C49" s="157" t="s">
        <v>28</v>
      </c>
      <c r="D49" s="157" t="s">
        <v>28</v>
      </c>
      <c r="E49" s="104">
        <v>4700028940710</v>
      </c>
      <c r="F49" s="104" t="s">
        <v>235</v>
      </c>
      <c r="G49" s="104" t="s">
        <v>238</v>
      </c>
      <c r="H49" s="104">
        <v>2008191900</v>
      </c>
      <c r="I49" s="104" t="s">
        <v>186</v>
      </c>
      <c r="J49" s="105" t="s">
        <v>61</v>
      </c>
      <c r="K49" s="103">
        <v>15</v>
      </c>
      <c r="L49" s="103"/>
      <c r="M49" s="103">
        <f>K49+0.7</f>
        <v>15.7</v>
      </c>
      <c r="N49" s="103">
        <v>40</v>
      </c>
      <c r="O49" s="103">
        <v>15</v>
      </c>
      <c r="P49" s="103">
        <v>410</v>
      </c>
      <c r="Q49" s="103">
        <v>280</v>
      </c>
      <c r="R49" s="103">
        <v>290</v>
      </c>
      <c r="S49" s="158">
        <f>325*15</f>
        <v>4875</v>
      </c>
      <c r="T49" s="106"/>
      <c r="U49" s="107">
        <f>S49*(1-T49)</f>
        <v>4875</v>
      </c>
      <c r="V49" s="108">
        <v>5</v>
      </c>
      <c r="W49" s="109">
        <f>V49*S49</f>
        <v>24375</v>
      </c>
      <c r="X49" s="110">
        <f>W49</f>
        <v>24375</v>
      </c>
      <c r="Y49" s="110">
        <f>V49*O49</f>
        <v>75</v>
      </c>
      <c r="Z49" s="110">
        <f>V49/N49</f>
        <v>0.125</v>
      </c>
      <c r="AA49" s="110">
        <f>V49*M49</f>
        <v>78.5</v>
      </c>
      <c r="AB49" s="111">
        <f>V49*((P49*Q49*R49/1000000000))</f>
        <v>0.16646</v>
      </c>
      <c r="AC49" s="110">
        <f>S49/K49</f>
        <v>325</v>
      </c>
    </row>
    <row r="50" spans="1:29" s="112" customFormat="1" ht="22.5">
      <c r="A50" s="103"/>
      <c r="B50" s="103" t="s">
        <v>25</v>
      </c>
      <c r="C50" s="157" t="s">
        <v>28</v>
      </c>
      <c r="D50" s="157" t="s">
        <v>28</v>
      </c>
      <c r="E50" s="104">
        <v>4700028940727</v>
      </c>
      <c r="F50" s="104" t="s">
        <v>235</v>
      </c>
      <c r="G50" s="104" t="s">
        <v>239</v>
      </c>
      <c r="H50" s="104">
        <v>2008191900</v>
      </c>
      <c r="I50" s="104" t="s">
        <v>186</v>
      </c>
      <c r="J50" s="105" t="s">
        <v>62</v>
      </c>
      <c r="K50" s="103">
        <v>15</v>
      </c>
      <c r="L50" s="103"/>
      <c r="M50" s="103">
        <f t="shared" ref="M50:M55" si="56">K50+0.7</f>
        <v>15.7</v>
      </c>
      <c r="N50" s="103">
        <v>40</v>
      </c>
      <c r="O50" s="103">
        <v>15</v>
      </c>
      <c r="P50" s="103">
        <v>410</v>
      </c>
      <c r="Q50" s="103">
        <v>280</v>
      </c>
      <c r="R50" s="103">
        <v>290</v>
      </c>
      <c r="S50" s="158">
        <f t="shared" ref="S50:S55" si="57">325*15</f>
        <v>4875</v>
      </c>
      <c r="T50" s="106"/>
      <c r="U50" s="107">
        <f t="shared" ref="U50:U55" si="58">S50*(1-T50)</f>
        <v>4875</v>
      </c>
      <c r="V50" s="108">
        <v>5</v>
      </c>
      <c r="W50" s="109">
        <f t="shared" ref="W50:W55" si="59">V50*S50</f>
        <v>24375</v>
      </c>
      <c r="X50" s="110">
        <f t="shared" ref="X50:X55" si="60">W50</f>
        <v>24375</v>
      </c>
      <c r="Y50" s="110">
        <f t="shared" ref="Y50:Y55" si="61">V50*O50</f>
        <v>75</v>
      </c>
      <c r="Z50" s="110">
        <f t="shared" ref="Z50:Z55" si="62">V50/N50</f>
        <v>0.125</v>
      </c>
      <c r="AA50" s="110">
        <f t="shared" ref="AA50:AA55" si="63">V50*M50</f>
        <v>78.5</v>
      </c>
      <c r="AB50" s="111">
        <f t="shared" ref="AB50:AB55" si="64">V50*((P50*Q50*R50/1000000000))</f>
        <v>0.16646</v>
      </c>
      <c r="AC50" s="110">
        <f t="shared" ref="AC50:AC55" si="65">S50/K50</f>
        <v>325</v>
      </c>
    </row>
    <row r="51" spans="1:29" s="112" customFormat="1" ht="22.5">
      <c r="A51" s="103"/>
      <c r="B51" s="103" t="s">
        <v>25</v>
      </c>
      <c r="C51" s="157" t="s">
        <v>28</v>
      </c>
      <c r="D51" s="157" t="s">
        <v>28</v>
      </c>
      <c r="E51" s="104">
        <v>4700028940734</v>
      </c>
      <c r="F51" s="104" t="s">
        <v>235</v>
      </c>
      <c r="G51" s="104" t="s">
        <v>240</v>
      </c>
      <c r="H51" s="104">
        <v>2008191900</v>
      </c>
      <c r="I51" s="104" t="s">
        <v>186</v>
      </c>
      <c r="J51" s="105" t="s">
        <v>63</v>
      </c>
      <c r="K51" s="103">
        <v>15</v>
      </c>
      <c r="L51" s="103"/>
      <c r="M51" s="103">
        <f t="shared" si="56"/>
        <v>15.7</v>
      </c>
      <c r="N51" s="103">
        <v>40</v>
      </c>
      <c r="O51" s="103">
        <v>15</v>
      </c>
      <c r="P51" s="103">
        <v>410</v>
      </c>
      <c r="Q51" s="103">
        <v>280</v>
      </c>
      <c r="R51" s="103">
        <v>290</v>
      </c>
      <c r="S51" s="158">
        <f t="shared" si="57"/>
        <v>4875</v>
      </c>
      <c r="T51" s="106"/>
      <c r="U51" s="107">
        <f t="shared" si="58"/>
        <v>4875</v>
      </c>
      <c r="V51" s="108">
        <v>5</v>
      </c>
      <c r="W51" s="109">
        <f t="shared" si="59"/>
        <v>24375</v>
      </c>
      <c r="X51" s="110">
        <f t="shared" si="60"/>
        <v>24375</v>
      </c>
      <c r="Y51" s="110">
        <f t="shared" si="61"/>
        <v>75</v>
      </c>
      <c r="Z51" s="110">
        <f t="shared" si="62"/>
        <v>0.125</v>
      </c>
      <c r="AA51" s="110">
        <f t="shared" si="63"/>
        <v>78.5</v>
      </c>
      <c r="AB51" s="111">
        <f t="shared" si="64"/>
        <v>0.16646</v>
      </c>
      <c r="AC51" s="110">
        <f t="shared" si="65"/>
        <v>325</v>
      </c>
    </row>
    <row r="52" spans="1:29" s="112" customFormat="1" ht="22.5">
      <c r="A52" s="103"/>
      <c r="B52" s="103" t="s">
        <v>25</v>
      </c>
      <c r="C52" s="157" t="s">
        <v>28</v>
      </c>
      <c r="D52" s="157" t="s">
        <v>28</v>
      </c>
      <c r="E52" s="104">
        <v>4700028940741</v>
      </c>
      <c r="F52" s="104" t="s">
        <v>235</v>
      </c>
      <c r="G52" s="104" t="s">
        <v>241</v>
      </c>
      <c r="H52" s="104">
        <v>2008191900</v>
      </c>
      <c r="I52" s="104" t="s">
        <v>186</v>
      </c>
      <c r="J52" s="105" t="s">
        <v>64</v>
      </c>
      <c r="K52" s="103">
        <v>15</v>
      </c>
      <c r="L52" s="103"/>
      <c r="M52" s="103">
        <f t="shared" si="56"/>
        <v>15.7</v>
      </c>
      <c r="N52" s="103">
        <v>40</v>
      </c>
      <c r="O52" s="103">
        <v>15</v>
      </c>
      <c r="P52" s="103">
        <v>410</v>
      </c>
      <c r="Q52" s="103">
        <v>280</v>
      </c>
      <c r="R52" s="103">
        <v>290</v>
      </c>
      <c r="S52" s="158">
        <f t="shared" si="57"/>
        <v>4875</v>
      </c>
      <c r="T52" s="106"/>
      <c r="U52" s="107">
        <f t="shared" si="58"/>
        <v>4875</v>
      </c>
      <c r="V52" s="108">
        <v>5</v>
      </c>
      <c r="W52" s="109">
        <f t="shared" si="59"/>
        <v>24375</v>
      </c>
      <c r="X52" s="110">
        <f t="shared" si="60"/>
        <v>24375</v>
      </c>
      <c r="Y52" s="110">
        <f t="shared" si="61"/>
        <v>75</v>
      </c>
      <c r="Z52" s="110">
        <f t="shared" si="62"/>
        <v>0.125</v>
      </c>
      <c r="AA52" s="110">
        <f t="shared" si="63"/>
        <v>78.5</v>
      </c>
      <c r="AB52" s="111">
        <f t="shared" si="64"/>
        <v>0.16646</v>
      </c>
      <c r="AC52" s="110">
        <f t="shared" si="65"/>
        <v>325</v>
      </c>
    </row>
    <row r="53" spans="1:29" s="112" customFormat="1" ht="22.5">
      <c r="A53" s="103"/>
      <c r="B53" s="103" t="s">
        <v>25</v>
      </c>
      <c r="C53" s="157" t="s">
        <v>28</v>
      </c>
      <c r="D53" s="157" t="s">
        <v>28</v>
      </c>
      <c r="E53" s="104">
        <v>4700028940758</v>
      </c>
      <c r="F53" s="104" t="s">
        <v>235</v>
      </c>
      <c r="G53" s="104" t="s">
        <v>242</v>
      </c>
      <c r="H53" s="104">
        <v>2008191900</v>
      </c>
      <c r="I53" s="104" t="s">
        <v>186</v>
      </c>
      <c r="J53" s="105" t="s">
        <v>65</v>
      </c>
      <c r="K53" s="103">
        <v>15</v>
      </c>
      <c r="L53" s="103"/>
      <c r="M53" s="103">
        <f t="shared" si="56"/>
        <v>15.7</v>
      </c>
      <c r="N53" s="103">
        <v>40</v>
      </c>
      <c r="O53" s="103">
        <v>15</v>
      </c>
      <c r="P53" s="103">
        <v>410</v>
      </c>
      <c r="Q53" s="103">
        <v>280</v>
      </c>
      <c r="R53" s="103">
        <v>290</v>
      </c>
      <c r="S53" s="158">
        <f t="shared" si="57"/>
        <v>4875</v>
      </c>
      <c r="T53" s="106"/>
      <c r="U53" s="107">
        <f t="shared" si="58"/>
        <v>4875</v>
      </c>
      <c r="V53" s="108">
        <v>5</v>
      </c>
      <c r="W53" s="109">
        <f t="shared" si="59"/>
        <v>24375</v>
      </c>
      <c r="X53" s="110">
        <f t="shared" si="60"/>
        <v>24375</v>
      </c>
      <c r="Y53" s="110">
        <f t="shared" si="61"/>
        <v>75</v>
      </c>
      <c r="Z53" s="110">
        <f t="shared" si="62"/>
        <v>0.125</v>
      </c>
      <c r="AA53" s="110">
        <f t="shared" si="63"/>
        <v>78.5</v>
      </c>
      <c r="AB53" s="111">
        <f t="shared" si="64"/>
        <v>0.16646</v>
      </c>
      <c r="AC53" s="110">
        <f t="shared" si="65"/>
        <v>325</v>
      </c>
    </row>
    <row r="54" spans="1:29" s="112" customFormat="1" ht="22.5">
      <c r="A54" s="103"/>
      <c r="B54" s="103" t="s">
        <v>25</v>
      </c>
      <c r="C54" s="157" t="s">
        <v>28</v>
      </c>
      <c r="D54" s="157" t="s">
        <v>28</v>
      </c>
      <c r="E54" s="104">
        <v>4700028940765</v>
      </c>
      <c r="F54" s="104" t="s">
        <v>235</v>
      </c>
      <c r="G54" s="104" t="s">
        <v>243</v>
      </c>
      <c r="H54" s="104">
        <v>2008191900</v>
      </c>
      <c r="I54" s="104" t="s">
        <v>186</v>
      </c>
      <c r="J54" s="105" t="s">
        <v>66</v>
      </c>
      <c r="K54" s="103">
        <v>15</v>
      </c>
      <c r="L54" s="103"/>
      <c r="M54" s="103">
        <f t="shared" si="56"/>
        <v>15.7</v>
      </c>
      <c r="N54" s="103">
        <v>40</v>
      </c>
      <c r="O54" s="103">
        <v>15</v>
      </c>
      <c r="P54" s="103">
        <v>410</v>
      </c>
      <c r="Q54" s="103">
        <v>280</v>
      </c>
      <c r="R54" s="103">
        <v>290</v>
      </c>
      <c r="S54" s="158">
        <f t="shared" si="57"/>
        <v>4875</v>
      </c>
      <c r="T54" s="106"/>
      <c r="U54" s="107">
        <f t="shared" si="58"/>
        <v>4875</v>
      </c>
      <c r="V54" s="108">
        <v>5</v>
      </c>
      <c r="W54" s="109">
        <f t="shared" si="59"/>
        <v>24375</v>
      </c>
      <c r="X54" s="110">
        <f t="shared" si="60"/>
        <v>24375</v>
      </c>
      <c r="Y54" s="110">
        <f t="shared" si="61"/>
        <v>75</v>
      </c>
      <c r="Z54" s="110">
        <f t="shared" si="62"/>
        <v>0.125</v>
      </c>
      <c r="AA54" s="110">
        <f t="shared" si="63"/>
        <v>78.5</v>
      </c>
      <c r="AB54" s="111">
        <f t="shared" si="64"/>
        <v>0.16646</v>
      </c>
      <c r="AC54" s="110">
        <f t="shared" si="65"/>
        <v>325</v>
      </c>
    </row>
    <row r="55" spans="1:29" s="112" customFormat="1" ht="22.5">
      <c r="A55" s="103"/>
      <c r="B55" s="103" t="s">
        <v>25</v>
      </c>
      <c r="C55" s="157" t="s">
        <v>28</v>
      </c>
      <c r="D55" s="157" t="s">
        <v>28</v>
      </c>
      <c r="E55" s="104">
        <v>4700028940772</v>
      </c>
      <c r="F55" s="104" t="s">
        <v>235</v>
      </c>
      <c r="G55" s="104" t="s">
        <v>244</v>
      </c>
      <c r="H55" s="104">
        <v>2008191900</v>
      </c>
      <c r="I55" s="104" t="s">
        <v>186</v>
      </c>
      <c r="J55" s="105" t="s">
        <v>67</v>
      </c>
      <c r="K55" s="103">
        <v>15</v>
      </c>
      <c r="L55" s="103"/>
      <c r="M55" s="103">
        <f t="shared" si="56"/>
        <v>15.7</v>
      </c>
      <c r="N55" s="103">
        <v>40</v>
      </c>
      <c r="O55" s="103">
        <v>15</v>
      </c>
      <c r="P55" s="103">
        <v>410</v>
      </c>
      <c r="Q55" s="103">
        <v>280</v>
      </c>
      <c r="R55" s="103">
        <v>290</v>
      </c>
      <c r="S55" s="158">
        <f t="shared" si="57"/>
        <v>4875</v>
      </c>
      <c r="T55" s="106"/>
      <c r="U55" s="107">
        <f t="shared" si="58"/>
        <v>4875</v>
      </c>
      <c r="V55" s="108">
        <v>5</v>
      </c>
      <c r="W55" s="109">
        <f t="shared" si="59"/>
        <v>24375</v>
      </c>
      <c r="X55" s="110">
        <f t="shared" si="60"/>
        <v>24375</v>
      </c>
      <c r="Y55" s="110">
        <f t="shared" si="61"/>
        <v>75</v>
      </c>
      <c r="Z55" s="110">
        <f t="shared" si="62"/>
        <v>0.125</v>
      </c>
      <c r="AA55" s="110">
        <f t="shared" si="63"/>
        <v>78.5</v>
      </c>
      <c r="AB55" s="111">
        <f t="shared" si="64"/>
        <v>0.16646</v>
      </c>
      <c r="AC55" s="110">
        <f t="shared" si="65"/>
        <v>325</v>
      </c>
    </row>
    <row r="56" spans="1:29">
      <c r="A56" s="173" t="s">
        <v>52</v>
      </c>
      <c r="B56" s="173"/>
      <c r="C56" s="173"/>
      <c r="D56" s="173"/>
      <c r="E56" s="173"/>
      <c r="F56" s="173"/>
      <c r="G56" s="173"/>
      <c r="H56" s="173"/>
      <c r="I56" s="173"/>
      <c r="J56" s="173"/>
      <c r="K56" s="146"/>
      <c r="L56" s="146"/>
      <c r="M56" s="146"/>
      <c r="N56" s="146"/>
      <c r="O56" s="146"/>
      <c r="P56" s="146"/>
      <c r="Q56" s="146"/>
      <c r="R56" s="146"/>
      <c r="S56" s="146"/>
      <c r="T56" s="147"/>
      <c r="U56" s="148"/>
      <c r="V56" s="153">
        <f t="shared" ref="V56:AC56" si="66">SUM(V49:V55)</f>
        <v>35</v>
      </c>
      <c r="W56" s="154">
        <f t="shared" si="66"/>
        <v>170625</v>
      </c>
      <c r="X56" s="155">
        <f t="shared" si="66"/>
        <v>170625</v>
      </c>
      <c r="Y56" s="155">
        <f t="shared" si="66"/>
        <v>525</v>
      </c>
      <c r="Z56" s="155">
        <f t="shared" si="66"/>
        <v>0.875</v>
      </c>
      <c r="AA56" s="155">
        <f t="shared" si="66"/>
        <v>549.5</v>
      </c>
      <c r="AB56" s="156">
        <f t="shared" si="66"/>
        <v>1.1652200000000001</v>
      </c>
      <c r="AC56" s="155">
        <f t="shared" si="66"/>
        <v>2275</v>
      </c>
    </row>
    <row r="57" spans="1:29" s="112" customFormat="1" ht="22.5">
      <c r="A57" s="113"/>
      <c r="B57" s="113" t="s">
        <v>41</v>
      </c>
      <c r="C57" s="151" t="s">
        <v>28</v>
      </c>
      <c r="D57" s="151" t="s">
        <v>28</v>
      </c>
      <c r="E57" s="159">
        <v>4700028940857</v>
      </c>
      <c r="F57" s="93" t="s">
        <v>235</v>
      </c>
      <c r="G57" s="93" t="s">
        <v>238</v>
      </c>
      <c r="H57" s="93">
        <v>2008191900</v>
      </c>
      <c r="I57" s="93" t="s">
        <v>186</v>
      </c>
      <c r="J57" s="94" t="s">
        <v>86</v>
      </c>
      <c r="K57" s="113">
        <v>1</v>
      </c>
      <c r="L57" s="113">
        <v>12</v>
      </c>
      <c r="M57" s="113">
        <f>L57+0.7</f>
        <v>12.7</v>
      </c>
      <c r="N57" s="113">
        <v>40</v>
      </c>
      <c r="O57" s="113">
        <f>L57*K57</f>
        <v>12</v>
      </c>
      <c r="P57" s="113">
        <v>410</v>
      </c>
      <c r="Q57" s="113">
        <v>280</v>
      </c>
      <c r="R57" s="92">
        <v>290</v>
      </c>
      <c r="S57" s="160">
        <v>330</v>
      </c>
      <c r="T57" s="114"/>
      <c r="U57" s="115">
        <f>(S57*L57)*(1-T57)</f>
        <v>3960</v>
      </c>
      <c r="V57" s="116">
        <v>5</v>
      </c>
      <c r="W57" s="117">
        <f>V57*U57</f>
        <v>19800</v>
      </c>
      <c r="X57" s="118">
        <f t="shared" ref="X57:X63" si="67">V57*U57</f>
        <v>19800</v>
      </c>
      <c r="Y57" s="118">
        <f t="shared" ref="Y57:Y63" si="68">V57*O57</f>
        <v>60</v>
      </c>
      <c r="Z57" s="118">
        <f t="shared" ref="Z57:Z63" si="69">V57/N57</f>
        <v>0.125</v>
      </c>
      <c r="AA57" s="118">
        <f t="shared" ref="AA57:AA63" si="70">V57*M57</f>
        <v>63.5</v>
      </c>
      <c r="AB57" s="119">
        <f t="shared" ref="AB57:AB63" si="71">V57*((P57*Q57*R57/1000000000))</f>
        <v>0.16646</v>
      </c>
      <c r="AC57" s="100">
        <f>S57/K57</f>
        <v>330</v>
      </c>
    </row>
    <row r="58" spans="1:29" s="112" customFormat="1" ht="22.5">
      <c r="A58" s="113"/>
      <c r="B58" s="113" t="s">
        <v>41</v>
      </c>
      <c r="C58" s="151" t="s">
        <v>28</v>
      </c>
      <c r="D58" s="151" t="s">
        <v>28</v>
      </c>
      <c r="E58" s="159">
        <v>4700028940888</v>
      </c>
      <c r="F58" s="93" t="s">
        <v>235</v>
      </c>
      <c r="G58" s="93" t="s">
        <v>238</v>
      </c>
      <c r="H58" s="93">
        <v>2008191900</v>
      </c>
      <c r="I58" s="93" t="s">
        <v>186</v>
      </c>
      <c r="J58" s="23" t="s">
        <v>87</v>
      </c>
      <c r="K58" s="113">
        <v>1</v>
      </c>
      <c r="L58" s="113">
        <v>12</v>
      </c>
      <c r="M58" s="113">
        <f t="shared" ref="M58:M63" si="72">L58+0.7</f>
        <v>12.7</v>
      </c>
      <c r="N58" s="113">
        <v>40</v>
      </c>
      <c r="O58" s="113">
        <f t="shared" ref="O58:O63" si="73">L58*K58</f>
        <v>12</v>
      </c>
      <c r="P58" s="113">
        <v>410</v>
      </c>
      <c r="Q58" s="113">
        <v>280</v>
      </c>
      <c r="R58" s="92">
        <v>290</v>
      </c>
      <c r="S58" s="160">
        <v>330</v>
      </c>
      <c r="T58" s="114"/>
      <c r="U58" s="115">
        <f t="shared" ref="U58:U63" si="74">(S58*L58)*(1-T58)</f>
        <v>3960</v>
      </c>
      <c r="V58" s="116">
        <v>5</v>
      </c>
      <c r="W58" s="117">
        <f t="shared" ref="W58:W63" si="75">V58*U58</f>
        <v>19800</v>
      </c>
      <c r="X58" s="118">
        <f t="shared" si="67"/>
        <v>19800</v>
      </c>
      <c r="Y58" s="118">
        <f t="shared" si="68"/>
        <v>60</v>
      </c>
      <c r="Z58" s="118">
        <f t="shared" si="69"/>
        <v>0.125</v>
      </c>
      <c r="AA58" s="118">
        <f t="shared" si="70"/>
        <v>63.5</v>
      </c>
      <c r="AB58" s="119">
        <f t="shared" si="71"/>
        <v>0.16646</v>
      </c>
      <c r="AC58" s="100">
        <f t="shared" ref="AC58:AC63" si="76">S58/K58</f>
        <v>330</v>
      </c>
    </row>
    <row r="59" spans="1:29" s="112" customFormat="1" ht="22.5">
      <c r="A59" s="113"/>
      <c r="B59" s="113" t="s">
        <v>41</v>
      </c>
      <c r="C59" s="151" t="s">
        <v>28</v>
      </c>
      <c r="D59" s="151" t="s">
        <v>28</v>
      </c>
      <c r="E59" s="159">
        <v>4700028940871</v>
      </c>
      <c r="F59" s="93" t="s">
        <v>235</v>
      </c>
      <c r="G59" s="93" t="s">
        <v>238</v>
      </c>
      <c r="H59" s="93">
        <v>2008191900</v>
      </c>
      <c r="I59" s="93" t="s">
        <v>186</v>
      </c>
      <c r="J59" s="23" t="s">
        <v>88</v>
      </c>
      <c r="K59" s="113">
        <v>1</v>
      </c>
      <c r="L59" s="113">
        <v>12</v>
      </c>
      <c r="M59" s="113">
        <f t="shared" si="72"/>
        <v>12.7</v>
      </c>
      <c r="N59" s="113">
        <v>40</v>
      </c>
      <c r="O59" s="113">
        <f t="shared" si="73"/>
        <v>12</v>
      </c>
      <c r="P59" s="113">
        <v>410</v>
      </c>
      <c r="Q59" s="113">
        <v>280</v>
      </c>
      <c r="R59" s="92">
        <v>290</v>
      </c>
      <c r="S59" s="160">
        <v>330</v>
      </c>
      <c r="T59" s="114"/>
      <c r="U59" s="115">
        <f t="shared" si="74"/>
        <v>3960</v>
      </c>
      <c r="V59" s="116">
        <v>5</v>
      </c>
      <c r="W59" s="117">
        <f t="shared" si="75"/>
        <v>19800</v>
      </c>
      <c r="X59" s="118">
        <f t="shared" si="67"/>
        <v>19800</v>
      </c>
      <c r="Y59" s="118">
        <f t="shared" si="68"/>
        <v>60</v>
      </c>
      <c r="Z59" s="118">
        <f t="shared" si="69"/>
        <v>0.125</v>
      </c>
      <c r="AA59" s="118">
        <f t="shared" si="70"/>
        <v>63.5</v>
      </c>
      <c r="AB59" s="119">
        <f t="shared" si="71"/>
        <v>0.16646</v>
      </c>
      <c r="AC59" s="100">
        <f t="shared" si="76"/>
        <v>330</v>
      </c>
    </row>
    <row r="60" spans="1:29" s="112" customFormat="1" ht="22.5">
      <c r="A60" s="113"/>
      <c r="B60" s="113" t="s">
        <v>41</v>
      </c>
      <c r="C60" s="151" t="s">
        <v>28</v>
      </c>
      <c r="D60" s="151" t="s">
        <v>28</v>
      </c>
      <c r="E60" s="159">
        <v>4700028940864</v>
      </c>
      <c r="F60" s="93" t="s">
        <v>235</v>
      </c>
      <c r="G60" s="93" t="s">
        <v>238</v>
      </c>
      <c r="H60" s="93">
        <v>2008191900</v>
      </c>
      <c r="I60" s="93" t="s">
        <v>186</v>
      </c>
      <c r="J60" s="23" t="s">
        <v>89</v>
      </c>
      <c r="K60" s="113">
        <v>1</v>
      </c>
      <c r="L60" s="113">
        <v>12</v>
      </c>
      <c r="M60" s="113">
        <f t="shared" si="72"/>
        <v>12.7</v>
      </c>
      <c r="N60" s="113">
        <v>40</v>
      </c>
      <c r="O60" s="113">
        <f t="shared" si="73"/>
        <v>12</v>
      </c>
      <c r="P60" s="113">
        <v>410</v>
      </c>
      <c r="Q60" s="113">
        <v>280</v>
      </c>
      <c r="R60" s="92">
        <v>290</v>
      </c>
      <c r="S60" s="160">
        <v>330</v>
      </c>
      <c r="T60" s="114"/>
      <c r="U60" s="115">
        <f t="shared" si="74"/>
        <v>3960</v>
      </c>
      <c r="V60" s="116">
        <v>5</v>
      </c>
      <c r="W60" s="117">
        <f t="shared" si="75"/>
        <v>19800</v>
      </c>
      <c r="X60" s="118">
        <f t="shared" si="67"/>
        <v>19800</v>
      </c>
      <c r="Y60" s="118">
        <f t="shared" si="68"/>
        <v>60</v>
      </c>
      <c r="Z60" s="118">
        <f t="shared" si="69"/>
        <v>0.125</v>
      </c>
      <c r="AA60" s="118">
        <f t="shared" si="70"/>
        <v>63.5</v>
      </c>
      <c r="AB60" s="119">
        <f t="shared" si="71"/>
        <v>0.16646</v>
      </c>
      <c r="AC60" s="100">
        <f t="shared" si="76"/>
        <v>330</v>
      </c>
    </row>
    <row r="61" spans="1:29" s="112" customFormat="1" ht="22.5">
      <c r="A61" s="113"/>
      <c r="B61" s="113" t="s">
        <v>41</v>
      </c>
      <c r="C61" s="151" t="s">
        <v>28</v>
      </c>
      <c r="D61" s="151" t="s">
        <v>28</v>
      </c>
      <c r="E61" s="159">
        <v>4700028940925</v>
      </c>
      <c r="F61" s="93" t="s">
        <v>235</v>
      </c>
      <c r="G61" s="93" t="s">
        <v>238</v>
      </c>
      <c r="H61" s="93">
        <v>2008191900</v>
      </c>
      <c r="I61" s="93" t="s">
        <v>186</v>
      </c>
      <c r="J61" s="23" t="s">
        <v>90</v>
      </c>
      <c r="K61" s="113">
        <v>1</v>
      </c>
      <c r="L61" s="113">
        <v>12</v>
      </c>
      <c r="M61" s="113">
        <f t="shared" si="72"/>
        <v>12.7</v>
      </c>
      <c r="N61" s="113">
        <v>40</v>
      </c>
      <c r="O61" s="113">
        <f t="shared" si="73"/>
        <v>12</v>
      </c>
      <c r="P61" s="113">
        <v>410</v>
      </c>
      <c r="Q61" s="113">
        <v>280</v>
      </c>
      <c r="R61" s="92">
        <v>290</v>
      </c>
      <c r="S61" s="160">
        <v>330</v>
      </c>
      <c r="T61" s="114"/>
      <c r="U61" s="115">
        <f t="shared" si="74"/>
        <v>3960</v>
      </c>
      <c r="V61" s="116">
        <v>5</v>
      </c>
      <c r="W61" s="117">
        <f t="shared" si="75"/>
        <v>19800</v>
      </c>
      <c r="X61" s="118">
        <f t="shared" si="67"/>
        <v>19800</v>
      </c>
      <c r="Y61" s="118">
        <f t="shared" si="68"/>
        <v>60</v>
      </c>
      <c r="Z61" s="118">
        <f t="shared" si="69"/>
        <v>0.125</v>
      </c>
      <c r="AA61" s="118">
        <f t="shared" si="70"/>
        <v>63.5</v>
      </c>
      <c r="AB61" s="119">
        <f t="shared" si="71"/>
        <v>0.16646</v>
      </c>
      <c r="AC61" s="100">
        <f t="shared" si="76"/>
        <v>330</v>
      </c>
    </row>
    <row r="62" spans="1:29" s="112" customFormat="1" ht="22.5">
      <c r="A62" s="113"/>
      <c r="B62" s="113" t="s">
        <v>41</v>
      </c>
      <c r="C62" s="151" t="s">
        <v>28</v>
      </c>
      <c r="D62" s="151" t="s">
        <v>28</v>
      </c>
      <c r="E62" s="159">
        <v>4700028940895</v>
      </c>
      <c r="F62" s="93" t="s">
        <v>235</v>
      </c>
      <c r="G62" s="93" t="s">
        <v>238</v>
      </c>
      <c r="H62" s="93">
        <v>2008191900</v>
      </c>
      <c r="I62" s="93" t="s">
        <v>186</v>
      </c>
      <c r="J62" s="23" t="s">
        <v>91</v>
      </c>
      <c r="K62" s="113">
        <v>1</v>
      </c>
      <c r="L62" s="113">
        <v>12</v>
      </c>
      <c r="M62" s="113">
        <f t="shared" si="72"/>
        <v>12.7</v>
      </c>
      <c r="N62" s="113">
        <v>40</v>
      </c>
      <c r="O62" s="113">
        <f t="shared" si="73"/>
        <v>12</v>
      </c>
      <c r="P62" s="113">
        <v>410</v>
      </c>
      <c r="Q62" s="113">
        <v>280</v>
      </c>
      <c r="R62" s="92">
        <v>290</v>
      </c>
      <c r="S62" s="160">
        <v>330</v>
      </c>
      <c r="T62" s="114"/>
      <c r="U62" s="115">
        <f t="shared" si="74"/>
        <v>3960</v>
      </c>
      <c r="V62" s="116">
        <v>5</v>
      </c>
      <c r="W62" s="117">
        <f t="shared" si="75"/>
        <v>19800</v>
      </c>
      <c r="X62" s="118">
        <f t="shared" si="67"/>
        <v>19800</v>
      </c>
      <c r="Y62" s="118">
        <f t="shared" si="68"/>
        <v>60</v>
      </c>
      <c r="Z62" s="118">
        <f t="shared" si="69"/>
        <v>0.125</v>
      </c>
      <c r="AA62" s="118">
        <f t="shared" si="70"/>
        <v>63.5</v>
      </c>
      <c r="AB62" s="119">
        <f t="shared" si="71"/>
        <v>0.16646</v>
      </c>
      <c r="AC62" s="100">
        <f t="shared" si="76"/>
        <v>330</v>
      </c>
    </row>
    <row r="63" spans="1:29" s="112" customFormat="1" ht="22.5">
      <c r="A63" s="113"/>
      <c r="B63" s="113" t="s">
        <v>41</v>
      </c>
      <c r="C63" s="151" t="s">
        <v>28</v>
      </c>
      <c r="D63" s="151" t="s">
        <v>28</v>
      </c>
      <c r="E63" s="159">
        <v>4700028940901</v>
      </c>
      <c r="F63" s="93" t="s">
        <v>235</v>
      </c>
      <c r="G63" s="93" t="s">
        <v>238</v>
      </c>
      <c r="H63" s="93">
        <v>2008191900</v>
      </c>
      <c r="I63" s="93" t="s">
        <v>186</v>
      </c>
      <c r="J63" s="23" t="s">
        <v>92</v>
      </c>
      <c r="K63" s="113">
        <v>1</v>
      </c>
      <c r="L63" s="113">
        <v>12</v>
      </c>
      <c r="M63" s="113">
        <f t="shared" si="72"/>
        <v>12.7</v>
      </c>
      <c r="N63" s="113">
        <v>40</v>
      </c>
      <c r="O63" s="113">
        <f t="shared" si="73"/>
        <v>12</v>
      </c>
      <c r="P63" s="113">
        <v>410</v>
      </c>
      <c r="Q63" s="113">
        <v>280</v>
      </c>
      <c r="R63" s="92">
        <v>290</v>
      </c>
      <c r="S63" s="160">
        <v>330</v>
      </c>
      <c r="T63" s="114"/>
      <c r="U63" s="115">
        <f t="shared" si="74"/>
        <v>3960</v>
      </c>
      <c r="V63" s="116">
        <v>5</v>
      </c>
      <c r="W63" s="117">
        <f t="shared" si="75"/>
        <v>19800</v>
      </c>
      <c r="X63" s="118">
        <f t="shared" si="67"/>
        <v>19800</v>
      </c>
      <c r="Y63" s="118">
        <f t="shared" si="68"/>
        <v>60</v>
      </c>
      <c r="Z63" s="118">
        <f t="shared" si="69"/>
        <v>0.125</v>
      </c>
      <c r="AA63" s="118">
        <f t="shared" si="70"/>
        <v>63.5</v>
      </c>
      <c r="AB63" s="119">
        <f t="shared" si="71"/>
        <v>0.16646</v>
      </c>
      <c r="AC63" s="100">
        <f t="shared" si="76"/>
        <v>330</v>
      </c>
    </row>
    <row r="64" spans="1:29">
      <c r="A64" s="173" t="s">
        <v>53</v>
      </c>
      <c r="B64" s="173"/>
      <c r="C64" s="173"/>
      <c r="D64" s="173"/>
      <c r="E64" s="173"/>
      <c r="F64" s="173"/>
      <c r="G64" s="173"/>
      <c r="H64" s="173"/>
      <c r="I64" s="173"/>
      <c r="J64" s="173"/>
      <c r="K64" s="146"/>
      <c r="L64" s="146"/>
      <c r="M64" s="146"/>
      <c r="N64" s="146"/>
      <c r="O64" s="146"/>
      <c r="P64" s="146"/>
      <c r="Q64" s="146"/>
      <c r="R64" s="146"/>
      <c r="S64" s="146"/>
      <c r="T64" s="147"/>
      <c r="U64" s="148"/>
      <c r="V64" s="153">
        <f t="shared" ref="V64:AC64" si="77">SUM(V57:V63)</f>
        <v>35</v>
      </c>
      <c r="W64" s="154">
        <f t="shared" si="77"/>
        <v>138600</v>
      </c>
      <c r="X64" s="155">
        <f t="shared" si="77"/>
        <v>138600</v>
      </c>
      <c r="Y64" s="155">
        <f t="shared" si="77"/>
        <v>420</v>
      </c>
      <c r="Z64" s="155">
        <f t="shared" si="77"/>
        <v>0.875</v>
      </c>
      <c r="AA64" s="155">
        <f t="shared" si="77"/>
        <v>444.5</v>
      </c>
      <c r="AB64" s="156">
        <f t="shared" si="77"/>
        <v>1.1652200000000001</v>
      </c>
      <c r="AC64" s="155">
        <f t="shared" si="77"/>
        <v>2310</v>
      </c>
    </row>
    <row r="65" spans="1:29" s="112" customFormat="1" ht="22.5">
      <c r="A65" s="103"/>
      <c r="B65" s="103" t="s">
        <v>41</v>
      </c>
      <c r="C65" s="157" t="s">
        <v>28</v>
      </c>
      <c r="D65" s="157" t="s">
        <v>28</v>
      </c>
      <c r="E65" s="104">
        <v>4700028940789</v>
      </c>
      <c r="F65" s="104" t="s">
        <v>235</v>
      </c>
      <c r="G65" s="104" t="s">
        <v>238</v>
      </c>
      <c r="H65" s="104">
        <v>2008191900</v>
      </c>
      <c r="I65" s="104" t="s">
        <v>186</v>
      </c>
      <c r="J65" s="105" t="s">
        <v>93</v>
      </c>
      <c r="K65" s="103">
        <v>0.5</v>
      </c>
      <c r="L65" s="103">
        <v>20</v>
      </c>
      <c r="M65" s="103">
        <f>K65*L65+0.7</f>
        <v>10.7</v>
      </c>
      <c r="N65" s="103">
        <v>40</v>
      </c>
      <c r="O65" s="103">
        <f>L65*K65</f>
        <v>10</v>
      </c>
      <c r="P65" s="103">
        <v>410</v>
      </c>
      <c r="Q65" s="103">
        <v>280</v>
      </c>
      <c r="R65" s="103">
        <v>290</v>
      </c>
      <c r="S65" s="158">
        <f>340/2</f>
        <v>170</v>
      </c>
      <c r="T65" s="106"/>
      <c r="U65" s="107">
        <f>(S65*L65)*(1-T65)</f>
        <v>3400</v>
      </c>
      <c r="V65" s="108">
        <v>5</v>
      </c>
      <c r="W65" s="109">
        <f>V65*U65</f>
        <v>17000</v>
      </c>
      <c r="X65" s="110">
        <f t="shared" ref="X65:X71" si="78">V65*U65</f>
        <v>17000</v>
      </c>
      <c r="Y65" s="110">
        <f>V65*O65</f>
        <v>50</v>
      </c>
      <c r="Z65" s="110">
        <f t="shared" ref="Z65:Z71" si="79">V65/N65</f>
        <v>0.125</v>
      </c>
      <c r="AA65" s="110">
        <f t="shared" ref="AA65:AA71" si="80">V65*M65</f>
        <v>53.5</v>
      </c>
      <c r="AB65" s="111">
        <f t="shared" ref="AB65:AB71" si="81">V65*((P65*Q65*R65/1000000000))</f>
        <v>0.16646</v>
      </c>
      <c r="AC65" s="110">
        <f>S65/K65</f>
        <v>340</v>
      </c>
    </row>
    <row r="66" spans="1:29" s="112" customFormat="1" ht="22.5">
      <c r="A66" s="103"/>
      <c r="B66" s="103" t="s">
        <v>41</v>
      </c>
      <c r="C66" s="157" t="s">
        <v>28</v>
      </c>
      <c r="D66" s="157" t="s">
        <v>28</v>
      </c>
      <c r="E66" s="104">
        <v>4700028940819</v>
      </c>
      <c r="F66" s="104" t="s">
        <v>235</v>
      </c>
      <c r="G66" s="104" t="s">
        <v>239</v>
      </c>
      <c r="H66" s="104">
        <v>2008191900</v>
      </c>
      <c r="I66" s="104" t="s">
        <v>186</v>
      </c>
      <c r="J66" s="105" t="s">
        <v>94</v>
      </c>
      <c r="K66" s="103">
        <v>0.5</v>
      </c>
      <c r="L66" s="103">
        <v>20</v>
      </c>
      <c r="M66" s="103">
        <f t="shared" ref="M66:M71" si="82">K66*L66+0.7</f>
        <v>10.7</v>
      </c>
      <c r="N66" s="103">
        <v>40</v>
      </c>
      <c r="O66" s="103">
        <f t="shared" ref="O66:O71" si="83">L66*K66</f>
        <v>10</v>
      </c>
      <c r="P66" s="103">
        <v>410</v>
      </c>
      <c r="Q66" s="103">
        <v>280</v>
      </c>
      <c r="R66" s="103">
        <v>290</v>
      </c>
      <c r="S66" s="158">
        <f t="shared" ref="S66:S71" si="84">340/2</f>
        <v>170</v>
      </c>
      <c r="T66" s="106"/>
      <c r="U66" s="107">
        <f t="shared" ref="U66:U71" si="85">(S66*L66)*(1-T66)</f>
        <v>3400</v>
      </c>
      <c r="V66" s="108">
        <v>5</v>
      </c>
      <c r="W66" s="109">
        <f t="shared" ref="W66:W71" si="86">V66*U66</f>
        <v>17000</v>
      </c>
      <c r="X66" s="110">
        <f t="shared" si="78"/>
        <v>17000</v>
      </c>
      <c r="Y66" s="110">
        <f t="shared" ref="Y66:Y71" si="87">V66*O66</f>
        <v>50</v>
      </c>
      <c r="Z66" s="110">
        <f t="shared" si="79"/>
        <v>0.125</v>
      </c>
      <c r="AA66" s="110">
        <f t="shared" si="80"/>
        <v>53.5</v>
      </c>
      <c r="AB66" s="111">
        <f t="shared" si="81"/>
        <v>0.16646</v>
      </c>
      <c r="AC66" s="110">
        <f t="shared" ref="AC66:AC71" si="88">S66/K66</f>
        <v>340</v>
      </c>
    </row>
    <row r="67" spans="1:29" s="112" customFormat="1" ht="22.5">
      <c r="A67" s="103"/>
      <c r="B67" s="103" t="s">
        <v>41</v>
      </c>
      <c r="C67" s="157" t="s">
        <v>28</v>
      </c>
      <c r="D67" s="157" t="s">
        <v>28</v>
      </c>
      <c r="E67" s="104">
        <v>4700028940802</v>
      </c>
      <c r="F67" s="104" t="s">
        <v>235</v>
      </c>
      <c r="G67" s="104" t="s">
        <v>240</v>
      </c>
      <c r="H67" s="104">
        <v>2008191900</v>
      </c>
      <c r="I67" s="104" t="s">
        <v>186</v>
      </c>
      <c r="J67" s="105" t="s">
        <v>95</v>
      </c>
      <c r="K67" s="103">
        <v>0.5</v>
      </c>
      <c r="L67" s="103">
        <v>20</v>
      </c>
      <c r="M67" s="103">
        <f t="shared" si="82"/>
        <v>10.7</v>
      </c>
      <c r="N67" s="103">
        <v>40</v>
      </c>
      <c r="O67" s="103">
        <f t="shared" si="83"/>
        <v>10</v>
      </c>
      <c r="P67" s="103">
        <v>410</v>
      </c>
      <c r="Q67" s="103">
        <v>280</v>
      </c>
      <c r="R67" s="103">
        <v>290</v>
      </c>
      <c r="S67" s="158">
        <f t="shared" si="84"/>
        <v>170</v>
      </c>
      <c r="T67" s="106"/>
      <c r="U67" s="107">
        <f t="shared" si="85"/>
        <v>3400</v>
      </c>
      <c r="V67" s="108">
        <v>5</v>
      </c>
      <c r="W67" s="109">
        <f t="shared" si="86"/>
        <v>17000</v>
      </c>
      <c r="X67" s="110">
        <f t="shared" si="78"/>
        <v>17000</v>
      </c>
      <c r="Y67" s="110">
        <f t="shared" si="87"/>
        <v>50</v>
      </c>
      <c r="Z67" s="110">
        <f t="shared" si="79"/>
        <v>0.125</v>
      </c>
      <c r="AA67" s="110">
        <f t="shared" si="80"/>
        <v>53.5</v>
      </c>
      <c r="AB67" s="111">
        <f t="shared" si="81"/>
        <v>0.16646</v>
      </c>
      <c r="AC67" s="110">
        <f t="shared" si="88"/>
        <v>340</v>
      </c>
    </row>
    <row r="68" spans="1:29" s="112" customFormat="1" ht="22.5">
      <c r="A68" s="103"/>
      <c r="B68" s="103" t="s">
        <v>41</v>
      </c>
      <c r="C68" s="157" t="s">
        <v>28</v>
      </c>
      <c r="D68" s="157" t="s">
        <v>28</v>
      </c>
      <c r="E68" s="104">
        <v>4700028940796</v>
      </c>
      <c r="F68" s="104" t="s">
        <v>235</v>
      </c>
      <c r="G68" s="104" t="s">
        <v>241</v>
      </c>
      <c r="H68" s="104">
        <v>2008191900</v>
      </c>
      <c r="I68" s="104" t="s">
        <v>186</v>
      </c>
      <c r="J68" s="105" t="s">
        <v>96</v>
      </c>
      <c r="K68" s="103">
        <v>0.5</v>
      </c>
      <c r="L68" s="103">
        <v>20</v>
      </c>
      <c r="M68" s="103">
        <f t="shared" si="82"/>
        <v>10.7</v>
      </c>
      <c r="N68" s="103">
        <v>40</v>
      </c>
      <c r="O68" s="103">
        <f t="shared" si="83"/>
        <v>10</v>
      </c>
      <c r="P68" s="103">
        <v>410</v>
      </c>
      <c r="Q68" s="103">
        <v>280</v>
      </c>
      <c r="R68" s="103">
        <v>290</v>
      </c>
      <c r="S68" s="158">
        <f t="shared" si="84"/>
        <v>170</v>
      </c>
      <c r="T68" s="106"/>
      <c r="U68" s="107">
        <f t="shared" si="85"/>
        <v>3400</v>
      </c>
      <c r="V68" s="108">
        <v>5</v>
      </c>
      <c r="W68" s="109">
        <f t="shared" si="86"/>
        <v>17000</v>
      </c>
      <c r="X68" s="110">
        <f t="shared" si="78"/>
        <v>17000</v>
      </c>
      <c r="Y68" s="110">
        <f t="shared" si="87"/>
        <v>50</v>
      </c>
      <c r="Z68" s="110">
        <f t="shared" si="79"/>
        <v>0.125</v>
      </c>
      <c r="AA68" s="110">
        <f t="shared" si="80"/>
        <v>53.5</v>
      </c>
      <c r="AB68" s="111">
        <f t="shared" si="81"/>
        <v>0.16646</v>
      </c>
      <c r="AC68" s="110">
        <f t="shared" si="88"/>
        <v>340</v>
      </c>
    </row>
    <row r="69" spans="1:29" s="112" customFormat="1" ht="22.5">
      <c r="A69" s="103"/>
      <c r="B69" s="103" t="s">
        <v>41</v>
      </c>
      <c r="C69" s="157" t="s">
        <v>28</v>
      </c>
      <c r="D69" s="157" t="s">
        <v>28</v>
      </c>
      <c r="E69" s="104">
        <v>4700028940840</v>
      </c>
      <c r="F69" s="104" t="s">
        <v>235</v>
      </c>
      <c r="G69" s="104" t="s">
        <v>242</v>
      </c>
      <c r="H69" s="104">
        <v>2008191900</v>
      </c>
      <c r="I69" s="104" t="s">
        <v>186</v>
      </c>
      <c r="J69" s="105" t="s">
        <v>97</v>
      </c>
      <c r="K69" s="103">
        <v>0.5</v>
      </c>
      <c r="L69" s="103">
        <v>20</v>
      </c>
      <c r="M69" s="103">
        <f t="shared" si="82"/>
        <v>10.7</v>
      </c>
      <c r="N69" s="103">
        <v>40</v>
      </c>
      <c r="O69" s="103">
        <f t="shared" si="83"/>
        <v>10</v>
      </c>
      <c r="P69" s="103">
        <v>410</v>
      </c>
      <c r="Q69" s="103">
        <v>280</v>
      </c>
      <c r="R69" s="103">
        <v>290</v>
      </c>
      <c r="S69" s="158">
        <f t="shared" si="84"/>
        <v>170</v>
      </c>
      <c r="T69" s="106"/>
      <c r="U69" s="107">
        <f t="shared" si="85"/>
        <v>3400</v>
      </c>
      <c r="V69" s="108">
        <v>5</v>
      </c>
      <c r="W69" s="109">
        <f t="shared" si="86"/>
        <v>17000</v>
      </c>
      <c r="X69" s="110">
        <f t="shared" si="78"/>
        <v>17000</v>
      </c>
      <c r="Y69" s="110">
        <f t="shared" si="87"/>
        <v>50</v>
      </c>
      <c r="Z69" s="110">
        <f t="shared" si="79"/>
        <v>0.125</v>
      </c>
      <c r="AA69" s="110">
        <f t="shared" si="80"/>
        <v>53.5</v>
      </c>
      <c r="AB69" s="111">
        <f t="shared" si="81"/>
        <v>0.16646</v>
      </c>
      <c r="AC69" s="110">
        <f t="shared" si="88"/>
        <v>340</v>
      </c>
    </row>
    <row r="70" spans="1:29" s="112" customFormat="1" ht="22.5">
      <c r="A70" s="103"/>
      <c r="B70" s="103" t="s">
        <v>41</v>
      </c>
      <c r="C70" s="157" t="s">
        <v>28</v>
      </c>
      <c r="D70" s="157" t="s">
        <v>28</v>
      </c>
      <c r="E70" s="104">
        <v>4700028940826</v>
      </c>
      <c r="F70" s="104" t="s">
        <v>235</v>
      </c>
      <c r="G70" s="104" t="s">
        <v>243</v>
      </c>
      <c r="H70" s="104">
        <v>2008191900</v>
      </c>
      <c r="I70" s="104" t="s">
        <v>186</v>
      </c>
      <c r="J70" s="105" t="s">
        <v>98</v>
      </c>
      <c r="K70" s="103">
        <v>0.5</v>
      </c>
      <c r="L70" s="103">
        <v>20</v>
      </c>
      <c r="M70" s="103">
        <f t="shared" si="82"/>
        <v>10.7</v>
      </c>
      <c r="N70" s="103">
        <v>40</v>
      </c>
      <c r="O70" s="103">
        <f t="shared" si="83"/>
        <v>10</v>
      </c>
      <c r="P70" s="103">
        <v>410</v>
      </c>
      <c r="Q70" s="103">
        <v>280</v>
      </c>
      <c r="R70" s="103">
        <v>290</v>
      </c>
      <c r="S70" s="158">
        <f t="shared" si="84"/>
        <v>170</v>
      </c>
      <c r="T70" s="106"/>
      <c r="U70" s="107">
        <f t="shared" si="85"/>
        <v>3400</v>
      </c>
      <c r="V70" s="108">
        <v>5</v>
      </c>
      <c r="W70" s="109">
        <f t="shared" si="86"/>
        <v>17000</v>
      </c>
      <c r="X70" s="110">
        <f t="shared" si="78"/>
        <v>17000</v>
      </c>
      <c r="Y70" s="110">
        <f t="shared" si="87"/>
        <v>50</v>
      </c>
      <c r="Z70" s="110">
        <f t="shared" si="79"/>
        <v>0.125</v>
      </c>
      <c r="AA70" s="110">
        <f t="shared" si="80"/>
        <v>53.5</v>
      </c>
      <c r="AB70" s="111">
        <f t="shared" si="81"/>
        <v>0.16646</v>
      </c>
      <c r="AC70" s="110">
        <f t="shared" si="88"/>
        <v>340</v>
      </c>
    </row>
    <row r="71" spans="1:29" s="112" customFormat="1" ht="22.5">
      <c r="A71" s="103"/>
      <c r="B71" s="103" t="s">
        <v>41</v>
      </c>
      <c r="C71" s="157" t="s">
        <v>28</v>
      </c>
      <c r="D71" s="157" t="s">
        <v>28</v>
      </c>
      <c r="E71" s="104">
        <v>4700028940833</v>
      </c>
      <c r="F71" s="104" t="s">
        <v>235</v>
      </c>
      <c r="G71" s="104" t="s">
        <v>244</v>
      </c>
      <c r="H71" s="104">
        <v>2008191900</v>
      </c>
      <c r="I71" s="104" t="s">
        <v>186</v>
      </c>
      <c r="J71" s="105" t="s">
        <v>99</v>
      </c>
      <c r="K71" s="103">
        <v>0.5</v>
      </c>
      <c r="L71" s="103">
        <v>20</v>
      </c>
      <c r="M71" s="103">
        <f t="shared" si="82"/>
        <v>10.7</v>
      </c>
      <c r="N71" s="103">
        <v>40</v>
      </c>
      <c r="O71" s="103">
        <f t="shared" si="83"/>
        <v>10</v>
      </c>
      <c r="P71" s="103">
        <v>410</v>
      </c>
      <c r="Q71" s="103">
        <v>280</v>
      </c>
      <c r="R71" s="103">
        <v>290</v>
      </c>
      <c r="S71" s="158">
        <f t="shared" si="84"/>
        <v>170</v>
      </c>
      <c r="T71" s="106"/>
      <c r="U71" s="107">
        <f t="shared" si="85"/>
        <v>3400</v>
      </c>
      <c r="V71" s="108">
        <v>5</v>
      </c>
      <c r="W71" s="109">
        <f t="shared" si="86"/>
        <v>17000</v>
      </c>
      <c r="X71" s="110">
        <f t="shared" si="78"/>
        <v>17000</v>
      </c>
      <c r="Y71" s="110">
        <f t="shared" si="87"/>
        <v>50</v>
      </c>
      <c r="Z71" s="110">
        <f t="shared" si="79"/>
        <v>0.125</v>
      </c>
      <c r="AA71" s="110">
        <f t="shared" si="80"/>
        <v>53.5</v>
      </c>
      <c r="AB71" s="111">
        <f t="shared" si="81"/>
        <v>0.16646</v>
      </c>
      <c r="AC71" s="110">
        <f t="shared" si="88"/>
        <v>340</v>
      </c>
    </row>
    <row r="72" spans="1:29" ht="12" thickBot="1">
      <c r="A72" s="173"/>
      <c r="B72" s="173"/>
      <c r="C72" s="173"/>
      <c r="D72" s="173"/>
      <c r="E72" s="173"/>
      <c r="F72" s="173"/>
      <c r="G72" s="173"/>
      <c r="H72" s="173"/>
      <c r="I72" s="173"/>
      <c r="J72" s="173"/>
      <c r="K72" s="146"/>
      <c r="L72" s="146"/>
      <c r="M72" s="146"/>
      <c r="N72" s="146"/>
      <c r="O72" s="146"/>
      <c r="P72" s="146"/>
      <c r="Q72" s="146"/>
      <c r="R72" s="146"/>
      <c r="S72" s="146"/>
      <c r="T72" s="147"/>
      <c r="U72" s="148"/>
      <c r="V72" s="172">
        <f t="shared" ref="V72:AC72" si="89">SUM(V65:V71)</f>
        <v>35</v>
      </c>
      <c r="W72" s="154">
        <f t="shared" si="89"/>
        <v>119000</v>
      </c>
      <c r="X72" s="155">
        <f t="shared" si="89"/>
        <v>119000</v>
      </c>
      <c r="Y72" s="155">
        <f t="shared" si="89"/>
        <v>350</v>
      </c>
      <c r="Z72" s="155">
        <f t="shared" si="89"/>
        <v>0.875</v>
      </c>
      <c r="AA72" s="155">
        <f t="shared" si="89"/>
        <v>374.5</v>
      </c>
      <c r="AB72" s="156">
        <f t="shared" si="89"/>
        <v>1.1652200000000001</v>
      </c>
      <c r="AC72" s="155">
        <f t="shared" si="89"/>
        <v>2380</v>
      </c>
    </row>
    <row r="73" spans="1:29" s="112" customFormat="1" ht="8.25" customHeight="1">
      <c r="A73" s="127"/>
      <c r="B73" s="127"/>
      <c r="C73" s="127"/>
      <c r="D73" s="163"/>
      <c r="E73" s="128"/>
      <c r="F73" s="128"/>
      <c r="G73" s="128"/>
      <c r="H73" s="128"/>
      <c r="I73" s="128"/>
      <c r="J73" s="129"/>
      <c r="K73" s="127"/>
      <c r="L73" s="127"/>
      <c r="M73" s="127"/>
      <c r="N73" s="127"/>
      <c r="O73" s="127"/>
      <c r="P73" s="127"/>
      <c r="Q73" s="127"/>
      <c r="R73" s="127"/>
      <c r="S73" s="164"/>
      <c r="T73" s="130"/>
      <c r="U73" s="131"/>
      <c r="V73" s="127"/>
      <c r="W73" s="132"/>
      <c r="X73" s="132"/>
      <c r="Y73" s="132"/>
      <c r="Z73" s="132"/>
      <c r="AA73" s="132"/>
      <c r="AB73" s="133"/>
      <c r="AC73" s="132"/>
    </row>
    <row r="74" spans="1:29" ht="12" thickBot="1">
      <c r="A74" s="174" t="s">
        <v>101</v>
      </c>
      <c r="B74" s="174"/>
      <c r="C74" s="174"/>
      <c r="D74" s="174"/>
      <c r="E74" s="174"/>
      <c r="F74" s="174"/>
      <c r="G74" s="174"/>
      <c r="H74" s="174"/>
      <c r="I74" s="174"/>
      <c r="J74" s="174"/>
      <c r="K74" s="165"/>
      <c r="L74" s="165"/>
      <c r="M74" s="165"/>
      <c r="N74" s="165"/>
      <c r="O74" s="165"/>
      <c r="P74" s="165"/>
      <c r="Q74" s="165"/>
      <c r="R74" s="165"/>
      <c r="S74" s="165"/>
      <c r="T74" s="166"/>
      <c r="U74" s="167"/>
      <c r="V74" s="168">
        <f t="shared" ref="V74:AC74" si="90">SUM(V66:V72)</f>
        <v>65</v>
      </c>
      <c r="W74" s="169">
        <f t="shared" si="90"/>
        <v>221000</v>
      </c>
      <c r="X74" s="170">
        <f t="shared" si="90"/>
        <v>221000</v>
      </c>
      <c r="Y74" s="170">
        <f t="shared" si="90"/>
        <v>650</v>
      </c>
      <c r="Z74" s="170">
        <f t="shared" si="90"/>
        <v>1.625</v>
      </c>
      <c r="AA74" s="170">
        <f t="shared" si="90"/>
        <v>695.5</v>
      </c>
      <c r="AB74" s="171">
        <f t="shared" si="90"/>
        <v>2.1639800000000005</v>
      </c>
      <c r="AC74" s="170">
        <f t="shared" si="90"/>
        <v>4420</v>
      </c>
    </row>
    <row r="75" spans="1:29" ht="33.75">
      <c r="A75" s="92"/>
      <c r="B75" s="92" t="s">
        <v>25</v>
      </c>
      <c r="C75" s="92" t="s">
        <v>134</v>
      </c>
      <c r="D75" s="151" t="s">
        <v>28</v>
      </c>
      <c r="E75" s="159">
        <v>4700028940192</v>
      </c>
      <c r="F75" s="93" t="s">
        <v>235</v>
      </c>
      <c r="G75" s="93" t="s">
        <v>237</v>
      </c>
      <c r="H75" s="93">
        <v>1904101000</v>
      </c>
      <c r="I75" s="93" t="s">
        <v>186</v>
      </c>
      <c r="J75" s="94" t="s">
        <v>102</v>
      </c>
      <c r="K75" s="95">
        <v>20</v>
      </c>
      <c r="L75" s="95"/>
      <c r="M75" s="92">
        <f>K75+0.1</f>
        <v>20.100000000000001</v>
      </c>
      <c r="N75" s="92">
        <v>20</v>
      </c>
      <c r="O75" s="92">
        <v>20</v>
      </c>
      <c r="P75" s="92">
        <v>1100</v>
      </c>
      <c r="Q75" s="92">
        <v>550</v>
      </c>
      <c r="R75" s="92">
        <v>150</v>
      </c>
      <c r="S75" s="152">
        <f>300*20</f>
        <v>6000</v>
      </c>
      <c r="T75" s="96"/>
      <c r="U75" s="97">
        <f>S75*(1-T75)</f>
        <v>6000</v>
      </c>
      <c r="V75" s="98">
        <v>5</v>
      </c>
      <c r="W75" s="99">
        <f>V75*S75</f>
        <v>30000</v>
      </c>
      <c r="X75" s="100">
        <f>V75*U75</f>
        <v>30000</v>
      </c>
      <c r="Y75" s="100">
        <f>V75*O75</f>
        <v>100</v>
      </c>
      <c r="Z75" s="100">
        <f>V75/N75</f>
        <v>0.25</v>
      </c>
      <c r="AA75" s="101">
        <f t="shared" ref="AA75:AA81" si="91">V75*M75</f>
        <v>100.5</v>
      </c>
      <c r="AB75" s="102">
        <f>V75*((P75*Q75*R75/1000000000))</f>
        <v>0.45374999999999999</v>
      </c>
      <c r="AC75" s="100">
        <f>S75/K75</f>
        <v>300</v>
      </c>
    </row>
    <row r="76" spans="1:29" ht="33.75">
      <c r="A76" s="92"/>
      <c r="B76" s="92" t="s">
        <v>25</v>
      </c>
      <c r="C76" s="92" t="s">
        <v>134</v>
      </c>
      <c r="D76" s="151" t="s">
        <v>28</v>
      </c>
      <c r="E76" s="159">
        <v>4700028940246</v>
      </c>
      <c r="F76" s="93" t="s">
        <v>235</v>
      </c>
      <c r="G76" s="93" t="s">
        <v>237</v>
      </c>
      <c r="H76" s="93">
        <v>1904101000</v>
      </c>
      <c r="I76" s="93" t="s">
        <v>186</v>
      </c>
      <c r="J76" s="23" t="s">
        <v>103</v>
      </c>
      <c r="K76" s="95">
        <v>20</v>
      </c>
      <c r="L76" s="95"/>
      <c r="M76" s="92">
        <f t="shared" ref="M76:M81" si="92">K76+0.1</f>
        <v>20.100000000000001</v>
      </c>
      <c r="N76" s="92">
        <v>20</v>
      </c>
      <c r="O76" s="92">
        <v>20</v>
      </c>
      <c r="P76" s="92">
        <v>1100</v>
      </c>
      <c r="Q76" s="92">
        <v>550</v>
      </c>
      <c r="R76" s="92">
        <v>150</v>
      </c>
      <c r="S76" s="152">
        <f t="shared" ref="S76:S81" si="93">300*20</f>
        <v>6000</v>
      </c>
      <c r="T76" s="96"/>
      <c r="U76" s="97">
        <f t="shared" ref="U76:U81" si="94">S76*(1-T76)</f>
        <v>6000</v>
      </c>
      <c r="V76" s="98">
        <v>5</v>
      </c>
      <c r="W76" s="99">
        <f t="shared" ref="W76:W81" si="95">V76*S76</f>
        <v>30000</v>
      </c>
      <c r="X76" s="100">
        <f t="shared" ref="X76:X81" si="96">V76*U76</f>
        <v>30000</v>
      </c>
      <c r="Y76" s="100">
        <f t="shared" ref="Y76:Y81" si="97">V76*O76</f>
        <v>100</v>
      </c>
      <c r="Z76" s="100">
        <f t="shared" ref="Z76:Z81" si="98">V76/N76</f>
        <v>0.25</v>
      </c>
      <c r="AA76" s="101">
        <f t="shared" si="91"/>
        <v>100.5</v>
      </c>
      <c r="AB76" s="102">
        <f t="shared" ref="AB76:AB81" si="99">V76*((P76*Q76*R76/1000000000))</f>
        <v>0.45374999999999999</v>
      </c>
      <c r="AC76" s="100">
        <f t="shared" ref="AC76:AC81" si="100">S76/K76</f>
        <v>300</v>
      </c>
    </row>
    <row r="77" spans="1:29" ht="33.75">
      <c r="A77" s="92"/>
      <c r="B77" s="92" t="s">
        <v>25</v>
      </c>
      <c r="C77" s="92" t="s">
        <v>134</v>
      </c>
      <c r="D77" s="151" t="s">
        <v>28</v>
      </c>
      <c r="E77" s="159">
        <v>4700028940215</v>
      </c>
      <c r="F77" s="93" t="s">
        <v>235</v>
      </c>
      <c r="G77" s="93" t="s">
        <v>237</v>
      </c>
      <c r="H77" s="93">
        <v>1904101000</v>
      </c>
      <c r="I77" s="93" t="s">
        <v>186</v>
      </c>
      <c r="J77" s="23" t="s">
        <v>104</v>
      </c>
      <c r="K77" s="95">
        <v>20</v>
      </c>
      <c r="L77" s="95"/>
      <c r="M77" s="92">
        <f t="shared" si="92"/>
        <v>20.100000000000001</v>
      </c>
      <c r="N77" s="92">
        <v>20</v>
      </c>
      <c r="O77" s="92">
        <v>20</v>
      </c>
      <c r="P77" s="92">
        <v>1100</v>
      </c>
      <c r="Q77" s="92">
        <v>550</v>
      </c>
      <c r="R77" s="92">
        <v>150</v>
      </c>
      <c r="S77" s="152">
        <f t="shared" si="93"/>
        <v>6000</v>
      </c>
      <c r="T77" s="96"/>
      <c r="U77" s="97">
        <f t="shared" si="94"/>
        <v>6000</v>
      </c>
      <c r="V77" s="98">
        <v>5</v>
      </c>
      <c r="W77" s="99">
        <f t="shared" si="95"/>
        <v>30000</v>
      </c>
      <c r="X77" s="100">
        <f t="shared" si="96"/>
        <v>30000</v>
      </c>
      <c r="Y77" s="100">
        <f t="shared" si="97"/>
        <v>100</v>
      </c>
      <c r="Z77" s="100">
        <f t="shared" si="98"/>
        <v>0.25</v>
      </c>
      <c r="AA77" s="101">
        <f t="shared" si="91"/>
        <v>100.5</v>
      </c>
      <c r="AB77" s="102">
        <f t="shared" si="99"/>
        <v>0.45374999999999999</v>
      </c>
      <c r="AC77" s="100">
        <f t="shared" si="100"/>
        <v>300</v>
      </c>
    </row>
    <row r="78" spans="1:29" ht="33.75">
      <c r="A78" s="92"/>
      <c r="B78" s="92" t="s">
        <v>25</v>
      </c>
      <c r="C78" s="92" t="s">
        <v>134</v>
      </c>
      <c r="D78" s="151" t="s">
        <v>28</v>
      </c>
      <c r="E78" s="159">
        <v>4700028940208</v>
      </c>
      <c r="F78" s="93" t="s">
        <v>235</v>
      </c>
      <c r="G78" s="93" t="s">
        <v>237</v>
      </c>
      <c r="H78" s="93">
        <v>1904101000</v>
      </c>
      <c r="I78" s="93" t="s">
        <v>186</v>
      </c>
      <c r="J78" s="23" t="s">
        <v>105</v>
      </c>
      <c r="K78" s="95">
        <v>20</v>
      </c>
      <c r="L78" s="95"/>
      <c r="M78" s="92">
        <f t="shared" si="92"/>
        <v>20.100000000000001</v>
      </c>
      <c r="N78" s="92">
        <v>20</v>
      </c>
      <c r="O78" s="92">
        <v>20</v>
      </c>
      <c r="P78" s="92">
        <v>1100</v>
      </c>
      <c r="Q78" s="92">
        <v>550</v>
      </c>
      <c r="R78" s="92">
        <v>150</v>
      </c>
      <c r="S78" s="152">
        <f t="shared" si="93"/>
        <v>6000</v>
      </c>
      <c r="T78" s="96"/>
      <c r="U78" s="97">
        <f t="shared" si="94"/>
        <v>6000</v>
      </c>
      <c r="V78" s="98">
        <v>5</v>
      </c>
      <c r="W78" s="99">
        <f t="shared" si="95"/>
        <v>30000</v>
      </c>
      <c r="X78" s="100">
        <f t="shared" si="96"/>
        <v>30000</v>
      </c>
      <c r="Y78" s="100">
        <f t="shared" si="97"/>
        <v>100</v>
      </c>
      <c r="Z78" s="100">
        <f t="shared" si="98"/>
        <v>0.25</v>
      </c>
      <c r="AA78" s="101">
        <f t="shared" si="91"/>
        <v>100.5</v>
      </c>
      <c r="AB78" s="102">
        <f t="shared" si="99"/>
        <v>0.45374999999999999</v>
      </c>
      <c r="AC78" s="100">
        <f t="shared" si="100"/>
        <v>300</v>
      </c>
    </row>
    <row r="79" spans="1:29" ht="33.75">
      <c r="A79" s="92"/>
      <c r="B79" s="92" t="s">
        <v>25</v>
      </c>
      <c r="C79" s="92" t="s">
        <v>134</v>
      </c>
      <c r="D79" s="151" t="s">
        <v>28</v>
      </c>
      <c r="E79" s="159">
        <v>4700028940222</v>
      </c>
      <c r="F79" s="93" t="s">
        <v>235</v>
      </c>
      <c r="G79" s="93" t="s">
        <v>237</v>
      </c>
      <c r="H79" s="93">
        <v>1904101000</v>
      </c>
      <c r="I79" s="93" t="s">
        <v>186</v>
      </c>
      <c r="J79" s="23" t="s">
        <v>106</v>
      </c>
      <c r="K79" s="95">
        <v>20</v>
      </c>
      <c r="L79" s="95"/>
      <c r="M79" s="92">
        <f t="shared" si="92"/>
        <v>20.100000000000001</v>
      </c>
      <c r="N79" s="92">
        <v>20</v>
      </c>
      <c r="O79" s="92">
        <v>20</v>
      </c>
      <c r="P79" s="92">
        <v>1100</v>
      </c>
      <c r="Q79" s="92">
        <v>550</v>
      </c>
      <c r="R79" s="92">
        <v>150</v>
      </c>
      <c r="S79" s="152">
        <f t="shared" si="93"/>
        <v>6000</v>
      </c>
      <c r="T79" s="96"/>
      <c r="U79" s="97">
        <f t="shared" si="94"/>
        <v>6000</v>
      </c>
      <c r="V79" s="98">
        <v>5</v>
      </c>
      <c r="W79" s="99">
        <f t="shared" si="95"/>
        <v>30000</v>
      </c>
      <c r="X79" s="100">
        <f t="shared" si="96"/>
        <v>30000</v>
      </c>
      <c r="Y79" s="100">
        <f t="shared" si="97"/>
        <v>100</v>
      </c>
      <c r="Z79" s="100">
        <f t="shared" si="98"/>
        <v>0.25</v>
      </c>
      <c r="AA79" s="101">
        <f t="shared" si="91"/>
        <v>100.5</v>
      </c>
      <c r="AB79" s="102">
        <f t="shared" si="99"/>
        <v>0.45374999999999999</v>
      </c>
      <c r="AC79" s="100">
        <f t="shared" si="100"/>
        <v>300</v>
      </c>
    </row>
    <row r="80" spans="1:29" ht="33.75">
      <c r="A80" s="92"/>
      <c r="B80" s="92" t="s">
        <v>25</v>
      </c>
      <c r="C80" s="92" t="s">
        <v>134</v>
      </c>
      <c r="D80" s="151" t="s">
        <v>28</v>
      </c>
      <c r="E80" s="159">
        <v>4700028940239</v>
      </c>
      <c r="F80" s="93" t="s">
        <v>235</v>
      </c>
      <c r="G80" s="93" t="s">
        <v>237</v>
      </c>
      <c r="H80" s="93">
        <v>1904101000</v>
      </c>
      <c r="I80" s="93" t="s">
        <v>186</v>
      </c>
      <c r="J80" s="23" t="s">
        <v>107</v>
      </c>
      <c r="K80" s="95">
        <v>20</v>
      </c>
      <c r="L80" s="95"/>
      <c r="M80" s="92">
        <f t="shared" si="92"/>
        <v>20.100000000000001</v>
      </c>
      <c r="N80" s="92">
        <v>20</v>
      </c>
      <c r="O80" s="92">
        <v>20</v>
      </c>
      <c r="P80" s="92">
        <v>1100</v>
      </c>
      <c r="Q80" s="92">
        <v>550</v>
      </c>
      <c r="R80" s="92">
        <v>150</v>
      </c>
      <c r="S80" s="152">
        <f t="shared" si="93"/>
        <v>6000</v>
      </c>
      <c r="T80" s="96"/>
      <c r="U80" s="97">
        <f t="shared" si="94"/>
        <v>6000</v>
      </c>
      <c r="V80" s="98">
        <v>5</v>
      </c>
      <c r="W80" s="99">
        <f t="shared" si="95"/>
        <v>30000</v>
      </c>
      <c r="X80" s="100">
        <f t="shared" si="96"/>
        <v>30000</v>
      </c>
      <c r="Y80" s="100">
        <f t="shared" si="97"/>
        <v>100</v>
      </c>
      <c r="Z80" s="100">
        <f t="shared" si="98"/>
        <v>0.25</v>
      </c>
      <c r="AA80" s="101">
        <f t="shared" si="91"/>
        <v>100.5</v>
      </c>
      <c r="AB80" s="102">
        <f t="shared" si="99"/>
        <v>0.45374999999999999</v>
      </c>
      <c r="AC80" s="100">
        <f t="shared" si="100"/>
        <v>300</v>
      </c>
    </row>
    <row r="81" spans="1:29" ht="33.75">
      <c r="A81" s="92"/>
      <c r="B81" s="92" t="s">
        <v>25</v>
      </c>
      <c r="C81" s="92" t="s">
        <v>134</v>
      </c>
      <c r="D81" s="151" t="s">
        <v>28</v>
      </c>
      <c r="E81" s="159">
        <v>4700028940956</v>
      </c>
      <c r="F81" s="93" t="s">
        <v>235</v>
      </c>
      <c r="G81" s="93" t="s">
        <v>237</v>
      </c>
      <c r="H81" s="93">
        <v>1904101000</v>
      </c>
      <c r="I81" s="93" t="s">
        <v>186</v>
      </c>
      <c r="J81" s="23" t="s">
        <v>108</v>
      </c>
      <c r="K81" s="95">
        <v>20</v>
      </c>
      <c r="L81" s="95"/>
      <c r="M81" s="92">
        <f t="shared" si="92"/>
        <v>20.100000000000001</v>
      </c>
      <c r="N81" s="92">
        <v>20</v>
      </c>
      <c r="O81" s="92">
        <v>20</v>
      </c>
      <c r="P81" s="92">
        <v>1100</v>
      </c>
      <c r="Q81" s="92">
        <v>550</v>
      </c>
      <c r="R81" s="92">
        <v>150</v>
      </c>
      <c r="S81" s="152">
        <f t="shared" si="93"/>
        <v>6000</v>
      </c>
      <c r="T81" s="96"/>
      <c r="U81" s="97">
        <f t="shared" si="94"/>
        <v>6000</v>
      </c>
      <c r="V81" s="98">
        <v>5</v>
      </c>
      <c r="W81" s="99">
        <f t="shared" si="95"/>
        <v>30000</v>
      </c>
      <c r="X81" s="100">
        <f t="shared" si="96"/>
        <v>30000</v>
      </c>
      <c r="Y81" s="100">
        <f t="shared" si="97"/>
        <v>100</v>
      </c>
      <c r="Z81" s="100">
        <f t="shared" si="98"/>
        <v>0.25</v>
      </c>
      <c r="AA81" s="101">
        <f t="shared" si="91"/>
        <v>100.5</v>
      </c>
      <c r="AB81" s="102">
        <f t="shared" si="99"/>
        <v>0.45374999999999999</v>
      </c>
      <c r="AC81" s="100">
        <f t="shared" si="100"/>
        <v>300</v>
      </c>
    </row>
    <row r="82" spans="1:29">
      <c r="A82" s="173" t="s">
        <v>111</v>
      </c>
      <c r="B82" s="173"/>
      <c r="C82" s="173"/>
      <c r="D82" s="173"/>
      <c r="E82" s="173"/>
      <c r="F82" s="173"/>
      <c r="G82" s="173"/>
      <c r="H82" s="173"/>
      <c r="I82" s="173"/>
      <c r="J82" s="173"/>
      <c r="K82" s="146"/>
      <c r="L82" s="146"/>
      <c r="M82" s="146"/>
      <c r="N82" s="146"/>
      <c r="O82" s="146"/>
      <c r="P82" s="146"/>
      <c r="Q82" s="146"/>
      <c r="R82" s="146"/>
      <c r="S82" s="146"/>
      <c r="T82" s="147"/>
      <c r="U82" s="148"/>
      <c r="V82" s="153">
        <f t="shared" ref="V82:AC82" si="101">SUM(V75:V81)</f>
        <v>35</v>
      </c>
      <c r="W82" s="154">
        <f t="shared" si="101"/>
        <v>210000</v>
      </c>
      <c r="X82" s="155">
        <f t="shared" si="101"/>
        <v>210000</v>
      </c>
      <c r="Y82" s="155">
        <f t="shared" si="101"/>
        <v>700</v>
      </c>
      <c r="Z82" s="155">
        <f t="shared" si="101"/>
        <v>1.75</v>
      </c>
      <c r="AA82" s="155">
        <f t="shared" si="101"/>
        <v>703.5</v>
      </c>
      <c r="AB82" s="156">
        <f t="shared" si="101"/>
        <v>3.1762499999999996</v>
      </c>
      <c r="AC82" s="155">
        <f t="shared" si="101"/>
        <v>2100</v>
      </c>
    </row>
    <row r="83" spans="1:29" s="112" customFormat="1" ht="33.75">
      <c r="A83" s="103"/>
      <c r="B83" s="103" t="s">
        <v>25</v>
      </c>
      <c r="C83" s="103" t="s">
        <v>134</v>
      </c>
      <c r="D83" s="157" t="s">
        <v>28</v>
      </c>
      <c r="E83" s="104">
        <v>4700028940963</v>
      </c>
      <c r="F83" s="104" t="s">
        <v>235</v>
      </c>
      <c r="G83" s="104" t="s">
        <v>237</v>
      </c>
      <c r="H83" s="104">
        <v>1904101000</v>
      </c>
      <c r="I83" s="104" t="s">
        <v>186</v>
      </c>
      <c r="J83" s="105" t="s">
        <v>112</v>
      </c>
      <c r="K83" s="103">
        <v>12</v>
      </c>
      <c r="L83" s="103"/>
      <c r="M83" s="103">
        <f>K83+0.7</f>
        <v>12.7</v>
      </c>
      <c r="N83" s="103">
        <v>40</v>
      </c>
      <c r="O83" s="103">
        <v>12</v>
      </c>
      <c r="P83" s="103">
        <v>410</v>
      </c>
      <c r="Q83" s="103">
        <v>280</v>
      </c>
      <c r="R83" s="103">
        <v>290</v>
      </c>
      <c r="S83" s="158">
        <f>305*O83</f>
        <v>3660</v>
      </c>
      <c r="T83" s="106"/>
      <c r="U83" s="107">
        <f>S83*(1-T83)</f>
        <v>3660</v>
      </c>
      <c r="V83" s="108">
        <v>5</v>
      </c>
      <c r="W83" s="109">
        <f>V83*S83</f>
        <v>18300</v>
      </c>
      <c r="X83" s="110">
        <f>W83</f>
        <v>18300</v>
      </c>
      <c r="Y83" s="110">
        <f>V83*O83</f>
        <v>60</v>
      </c>
      <c r="Z83" s="110">
        <f>V83/N83</f>
        <v>0.125</v>
      </c>
      <c r="AA83" s="110">
        <f>V83*M83</f>
        <v>63.5</v>
      </c>
      <c r="AB83" s="111">
        <f>V83*((P83*Q83*R83/1000000000))</f>
        <v>0.16646</v>
      </c>
      <c r="AC83" s="110">
        <f>S83/K83</f>
        <v>305</v>
      </c>
    </row>
    <row r="84" spans="1:29" s="112" customFormat="1" ht="33.75">
      <c r="A84" s="103"/>
      <c r="B84" s="103" t="s">
        <v>25</v>
      </c>
      <c r="C84" s="103" t="s">
        <v>134</v>
      </c>
      <c r="D84" s="157" t="s">
        <v>28</v>
      </c>
      <c r="E84" s="104">
        <v>4700028941007</v>
      </c>
      <c r="F84" s="104" t="s">
        <v>235</v>
      </c>
      <c r="G84" s="104" t="s">
        <v>237</v>
      </c>
      <c r="H84" s="104">
        <v>1904101000</v>
      </c>
      <c r="I84" s="104" t="s">
        <v>186</v>
      </c>
      <c r="J84" s="105" t="s">
        <v>113</v>
      </c>
      <c r="K84" s="103">
        <v>12</v>
      </c>
      <c r="L84" s="103"/>
      <c r="M84" s="103">
        <f t="shared" ref="M84:M89" si="102">K84+0.7</f>
        <v>12.7</v>
      </c>
      <c r="N84" s="103">
        <v>40</v>
      </c>
      <c r="O84" s="103">
        <v>12</v>
      </c>
      <c r="P84" s="103">
        <v>410</v>
      </c>
      <c r="Q84" s="103">
        <v>280</v>
      </c>
      <c r="R84" s="103">
        <v>290</v>
      </c>
      <c r="S84" s="158">
        <f t="shared" ref="S84:S89" si="103">305*O84</f>
        <v>3660</v>
      </c>
      <c r="T84" s="106"/>
      <c r="U84" s="107">
        <f t="shared" ref="U84:U89" si="104">S84*(1-T84)</f>
        <v>3660</v>
      </c>
      <c r="V84" s="108">
        <v>5</v>
      </c>
      <c r="W84" s="109">
        <f t="shared" ref="W84:W89" si="105">V84*S84</f>
        <v>18300</v>
      </c>
      <c r="X84" s="110">
        <f t="shared" ref="X84:X89" si="106">W84</f>
        <v>18300</v>
      </c>
      <c r="Y84" s="110">
        <f t="shared" ref="Y84:Y89" si="107">V84*O84</f>
        <v>60</v>
      </c>
      <c r="Z84" s="110">
        <f t="shared" ref="Z84:Z89" si="108">V84/N84</f>
        <v>0.125</v>
      </c>
      <c r="AA84" s="110">
        <f t="shared" ref="AA84:AA89" si="109">V84*M84</f>
        <v>63.5</v>
      </c>
      <c r="AB84" s="111">
        <f t="shared" ref="AB84:AB89" si="110">V84*((P84*Q84*R84/1000000000))</f>
        <v>0.16646</v>
      </c>
      <c r="AC84" s="110">
        <f t="shared" ref="AC84:AC89" si="111">S84/K84</f>
        <v>305</v>
      </c>
    </row>
    <row r="85" spans="1:29" s="112" customFormat="1" ht="33.75">
      <c r="A85" s="103"/>
      <c r="B85" s="103" t="s">
        <v>25</v>
      </c>
      <c r="C85" s="103" t="s">
        <v>134</v>
      </c>
      <c r="D85" s="157" t="s">
        <v>28</v>
      </c>
      <c r="E85" s="104">
        <v>4700028940987</v>
      </c>
      <c r="F85" s="104" t="s">
        <v>235</v>
      </c>
      <c r="G85" s="104" t="s">
        <v>237</v>
      </c>
      <c r="H85" s="104">
        <v>1904101000</v>
      </c>
      <c r="I85" s="104" t="s">
        <v>186</v>
      </c>
      <c r="J85" s="105" t="s">
        <v>114</v>
      </c>
      <c r="K85" s="103">
        <v>12</v>
      </c>
      <c r="L85" s="103"/>
      <c r="M85" s="103">
        <f t="shared" si="102"/>
        <v>12.7</v>
      </c>
      <c r="N85" s="103">
        <v>40</v>
      </c>
      <c r="O85" s="103">
        <v>12</v>
      </c>
      <c r="P85" s="103">
        <v>410</v>
      </c>
      <c r="Q85" s="103">
        <v>280</v>
      </c>
      <c r="R85" s="103">
        <v>290</v>
      </c>
      <c r="S85" s="158">
        <f t="shared" si="103"/>
        <v>3660</v>
      </c>
      <c r="T85" s="106"/>
      <c r="U85" s="107">
        <f t="shared" si="104"/>
        <v>3660</v>
      </c>
      <c r="V85" s="108">
        <v>5</v>
      </c>
      <c r="W85" s="109">
        <f t="shared" si="105"/>
        <v>18300</v>
      </c>
      <c r="X85" s="110">
        <f t="shared" si="106"/>
        <v>18300</v>
      </c>
      <c r="Y85" s="110">
        <f t="shared" si="107"/>
        <v>60</v>
      </c>
      <c r="Z85" s="110">
        <f t="shared" si="108"/>
        <v>0.125</v>
      </c>
      <c r="AA85" s="110">
        <f t="shared" si="109"/>
        <v>63.5</v>
      </c>
      <c r="AB85" s="111">
        <f t="shared" si="110"/>
        <v>0.16646</v>
      </c>
      <c r="AC85" s="110">
        <f>S85/K85</f>
        <v>305</v>
      </c>
    </row>
    <row r="86" spans="1:29" s="112" customFormat="1" ht="33.75">
      <c r="A86" s="103"/>
      <c r="B86" s="103" t="s">
        <v>25</v>
      </c>
      <c r="C86" s="103" t="s">
        <v>134</v>
      </c>
      <c r="D86" s="157" t="s">
        <v>28</v>
      </c>
      <c r="E86" s="104">
        <v>4700028940994</v>
      </c>
      <c r="F86" s="104" t="s">
        <v>235</v>
      </c>
      <c r="G86" s="104" t="s">
        <v>237</v>
      </c>
      <c r="H86" s="104">
        <v>1904101000</v>
      </c>
      <c r="I86" s="104" t="s">
        <v>186</v>
      </c>
      <c r="J86" s="105" t="s">
        <v>115</v>
      </c>
      <c r="K86" s="103">
        <v>12</v>
      </c>
      <c r="L86" s="103"/>
      <c r="M86" s="103">
        <f t="shared" si="102"/>
        <v>12.7</v>
      </c>
      <c r="N86" s="103">
        <v>40</v>
      </c>
      <c r="O86" s="103">
        <v>12</v>
      </c>
      <c r="P86" s="103">
        <v>410</v>
      </c>
      <c r="Q86" s="103">
        <v>280</v>
      </c>
      <c r="R86" s="103">
        <v>290</v>
      </c>
      <c r="S86" s="158">
        <f t="shared" si="103"/>
        <v>3660</v>
      </c>
      <c r="T86" s="106"/>
      <c r="U86" s="107">
        <f t="shared" si="104"/>
        <v>3660</v>
      </c>
      <c r="V86" s="108">
        <v>5</v>
      </c>
      <c r="W86" s="109">
        <f t="shared" si="105"/>
        <v>18300</v>
      </c>
      <c r="X86" s="110">
        <f t="shared" si="106"/>
        <v>18300</v>
      </c>
      <c r="Y86" s="110">
        <f t="shared" si="107"/>
        <v>60</v>
      </c>
      <c r="Z86" s="110">
        <f t="shared" si="108"/>
        <v>0.125</v>
      </c>
      <c r="AA86" s="110">
        <f t="shared" si="109"/>
        <v>63.5</v>
      </c>
      <c r="AB86" s="111">
        <f t="shared" si="110"/>
        <v>0.16646</v>
      </c>
      <c r="AC86" s="110">
        <f t="shared" si="111"/>
        <v>305</v>
      </c>
    </row>
    <row r="87" spans="1:29" s="112" customFormat="1" ht="33.75">
      <c r="A87" s="103"/>
      <c r="B87" s="103" t="s">
        <v>25</v>
      </c>
      <c r="C87" s="103" t="s">
        <v>134</v>
      </c>
      <c r="D87" s="157" t="s">
        <v>28</v>
      </c>
      <c r="E87" s="104">
        <v>4700028940970</v>
      </c>
      <c r="F87" s="104" t="s">
        <v>235</v>
      </c>
      <c r="G87" s="104" t="s">
        <v>237</v>
      </c>
      <c r="H87" s="104">
        <v>1904101000</v>
      </c>
      <c r="I87" s="104" t="s">
        <v>186</v>
      </c>
      <c r="J87" s="105" t="s">
        <v>116</v>
      </c>
      <c r="K87" s="103">
        <v>12</v>
      </c>
      <c r="L87" s="103"/>
      <c r="M87" s="103">
        <f t="shared" si="102"/>
        <v>12.7</v>
      </c>
      <c r="N87" s="103">
        <v>40</v>
      </c>
      <c r="O87" s="103">
        <v>12</v>
      </c>
      <c r="P87" s="103">
        <v>410</v>
      </c>
      <c r="Q87" s="103">
        <v>280</v>
      </c>
      <c r="R87" s="103">
        <v>290</v>
      </c>
      <c r="S87" s="158">
        <f t="shared" si="103"/>
        <v>3660</v>
      </c>
      <c r="T87" s="106"/>
      <c r="U87" s="107">
        <f t="shared" si="104"/>
        <v>3660</v>
      </c>
      <c r="V87" s="108">
        <v>5</v>
      </c>
      <c r="W87" s="109">
        <f t="shared" si="105"/>
        <v>18300</v>
      </c>
      <c r="X87" s="110">
        <f t="shared" si="106"/>
        <v>18300</v>
      </c>
      <c r="Y87" s="110">
        <f t="shared" si="107"/>
        <v>60</v>
      </c>
      <c r="Z87" s="110">
        <f t="shared" si="108"/>
        <v>0.125</v>
      </c>
      <c r="AA87" s="110">
        <f t="shared" si="109"/>
        <v>63.5</v>
      </c>
      <c r="AB87" s="111">
        <f t="shared" si="110"/>
        <v>0.16646</v>
      </c>
      <c r="AC87" s="110">
        <f t="shared" si="111"/>
        <v>305</v>
      </c>
    </row>
    <row r="88" spans="1:29" s="112" customFormat="1" ht="33.75">
      <c r="A88" s="103"/>
      <c r="B88" s="103" t="s">
        <v>25</v>
      </c>
      <c r="C88" s="103" t="s">
        <v>134</v>
      </c>
      <c r="D88" s="157" t="s">
        <v>28</v>
      </c>
      <c r="E88" s="104">
        <v>4700028941014</v>
      </c>
      <c r="F88" s="104" t="s">
        <v>235</v>
      </c>
      <c r="G88" s="104" t="s">
        <v>237</v>
      </c>
      <c r="H88" s="104">
        <v>1904101000</v>
      </c>
      <c r="I88" s="104" t="s">
        <v>186</v>
      </c>
      <c r="J88" s="105" t="s">
        <v>117</v>
      </c>
      <c r="K88" s="103">
        <v>12</v>
      </c>
      <c r="L88" s="103"/>
      <c r="M88" s="103">
        <f t="shared" si="102"/>
        <v>12.7</v>
      </c>
      <c r="N88" s="103">
        <v>40</v>
      </c>
      <c r="O88" s="103">
        <v>12</v>
      </c>
      <c r="P88" s="103">
        <v>410</v>
      </c>
      <c r="Q88" s="103">
        <v>280</v>
      </c>
      <c r="R88" s="103">
        <v>290</v>
      </c>
      <c r="S88" s="158">
        <f t="shared" si="103"/>
        <v>3660</v>
      </c>
      <c r="T88" s="106"/>
      <c r="U88" s="107">
        <f t="shared" si="104"/>
        <v>3660</v>
      </c>
      <c r="V88" s="108">
        <v>5</v>
      </c>
      <c r="W88" s="109">
        <f t="shared" si="105"/>
        <v>18300</v>
      </c>
      <c r="X88" s="110">
        <f t="shared" si="106"/>
        <v>18300</v>
      </c>
      <c r="Y88" s="110">
        <f t="shared" si="107"/>
        <v>60</v>
      </c>
      <c r="Z88" s="110">
        <f t="shared" si="108"/>
        <v>0.125</v>
      </c>
      <c r="AA88" s="110">
        <f t="shared" si="109"/>
        <v>63.5</v>
      </c>
      <c r="AB88" s="111">
        <f t="shared" si="110"/>
        <v>0.16646</v>
      </c>
      <c r="AC88" s="110">
        <f t="shared" si="111"/>
        <v>305</v>
      </c>
    </row>
    <row r="89" spans="1:29" s="112" customFormat="1" ht="33.75">
      <c r="A89" s="103"/>
      <c r="B89" s="103" t="s">
        <v>25</v>
      </c>
      <c r="C89" s="103" t="s">
        <v>134</v>
      </c>
      <c r="D89" s="157" t="s">
        <v>28</v>
      </c>
      <c r="E89" s="104">
        <v>4700028941021</v>
      </c>
      <c r="F89" s="104" t="s">
        <v>235</v>
      </c>
      <c r="G89" s="104" t="s">
        <v>237</v>
      </c>
      <c r="H89" s="104">
        <v>1904101000</v>
      </c>
      <c r="I89" s="104" t="s">
        <v>186</v>
      </c>
      <c r="J89" s="105" t="s">
        <v>118</v>
      </c>
      <c r="K89" s="103">
        <v>12</v>
      </c>
      <c r="L89" s="103"/>
      <c r="M89" s="103">
        <f t="shared" si="102"/>
        <v>12.7</v>
      </c>
      <c r="N89" s="103">
        <v>40</v>
      </c>
      <c r="O89" s="103">
        <v>12</v>
      </c>
      <c r="P89" s="103">
        <v>410</v>
      </c>
      <c r="Q89" s="103">
        <v>280</v>
      </c>
      <c r="R89" s="103">
        <v>290</v>
      </c>
      <c r="S89" s="158">
        <f t="shared" si="103"/>
        <v>3660</v>
      </c>
      <c r="T89" s="106"/>
      <c r="U89" s="107">
        <f t="shared" si="104"/>
        <v>3660</v>
      </c>
      <c r="V89" s="108">
        <v>5</v>
      </c>
      <c r="W89" s="109">
        <f t="shared" si="105"/>
        <v>18300</v>
      </c>
      <c r="X89" s="110">
        <f t="shared" si="106"/>
        <v>18300</v>
      </c>
      <c r="Y89" s="110">
        <f t="shared" si="107"/>
        <v>60</v>
      </c>
      <c r="Z89" s="110">
        <f t="shared" si="108"/>
        <v>0.125</v>
      </c>
      <c r="AA89" s="110">
        <f t="shared" si="109"/>
        <v>63.5</v>
      </c>
      <c r="AB89" s="111">
        <f t="shared" si="110"/>
        <v>0.16646</v>
      </c>
      <c r="AC89" s="110">
        <f t="shared" si="111"/>
        <v>305</v>
      </c>
    </row>
    <row r="90" spans="1:29">
      <c r="A90" s="173" t="s">
        <v>100</v>
      </c>
      <c r="B90" s="173"/>
      <c r="C90" s="173"/>
      <c r="D90" s="173"/>
      <c r="E90" s="173"/>
      <c r="F90" s="173"/>
      <c r="G90" s="173"/>
      <c r="H90" s="173"/>
      <c r="I90" s="173"/>
      <c r="J90" s="173"/>
      <c r="K90" s="146"/>
      <c r="L90" s="146"/>
      <c r="M90" s="146"/>
      <c r="N90" s="146"/>
      <c r="O90" s="146"/>
      <c r="P90" s="146"/>
      <c r="Q90" s="146"/>
      <c r="R90" s="146"/>
      <c r="S90" s="146"/>
      <c r="T90" s="147"/>
      <c r="U90" s="148"/>
      <c r="V90" s="153">
        <f t="shared" ref="V90:AC90" si="112">SUM(V83:V89)</f>
        <v>35</v>
      </c>
      <c r="W90" s="154">
        <f t="shared" si="112"/>
        <v>128100</v>
      </c>
      <c r="X90" s="155">
        <f t="shared" si="112"/>
        <v>128100</v>
      </c>
      <c r="Y90" s="155">
        <f t="shared" si="112"/>
        <v>420</v>
      </c>
      <c r="Z90" s="155">
        <f t="shared" si="112"/>
        <v>0.875</v>
      </c>
      <c r="AA90" s="155">
        <f t="shared" si="112"/>
        <v>444.5</v>
      </c>
      <c r="AB90" s="156">
        <f t="shared" si="112"/>
        <v>1.1652200000000001</v>
      </c>
      <c r="AC90" s="155">
        <f t="shared" si="112"/>
        <v>2135</v>
      </c>
    </row>
    <row r="91" spans="1:29" s="112" customFormat="1" ht="33.75">
      <c r="A91" s="113"/>
      <c r="B91" s="113" t="s">
        <v>41</v>
      </c>
      <c r="C91" s="92" t="s">
        <v>134</v>
      </c>
      <c r="D91" s="151" t="s">
        <v>28</v>
      </c>
      <c r="E91" s="159">
        <v>4700028940130</v>
      </c>
      <c r="F91" s="93" t="s">
        <v>235</v>
      </c>
      <c r="G91" s="93" t="s">
        <v>237</v>
      </c>
      <c r="H91" s="93">
        <v>1904101000</v>
      </c>
      <c r="I91" s="93" t="s">
        <v>186</v>
      </c>
      <c r="J91" s="94" t="s">
        <v>119</v>
      </c>
      <c r="K91" s="113">
        <v>1</v>
      </c>
      <c r="L91" s="113">
        <v>10</v>
      </c>
      <c r="M91" s="113">
        <f>L91+0.7</f>
        <v>10.7</v>
      </c>
      <c r="N91" s="113">
        <v>40</v>
      </c>
      <c r="O91" s="113">
        <f>L91*K91</f>
        <v>10</v>
      </c>
      <c r="P91" s="113">
        <v>410</v>
      </c>
      <c r="Q91" s="113">
        <v>280</v>
      </c>
      <c r="R91" s="92">
        <v>290</v>
      </c>
      <c r="S91" s="160">
        <v>310</v>
      </c>
      <c r="T91" s="114"/>
      <c r="U91" s="115">
        <f>(S91*L91)*(1-T91)</f>
        <v>3100</v>
      </c>
      <c r="V91" s="116">
        <v>5</v>
      </c>
      <c r="W91" s="117">
        <f>V91*U91</f>
        <v>15500</v>
      </c>
      <c r="X91" s="118">
        <f t="shared" ref="X91:X97" si="113">V91*U91</f>
        <v>15500</v>
      </c>
      <c r="Y91" s="118">
        <f t="shared" ref="Y91:Y97" si="114">V91*O91</f>
        <v>50</v>
      </c>
      <c r="Z91" s="118">
        <f t="shared" ref="Z91:Z97" si="115">V91/N91</f>
        <v>0.125</v>
      </c>
      <c r="AA91" s="118">
        <f t="shared" ref="AA91:AA97" si="116">V91*M91</f>
        <v>53.5</v>
      </c>
      <c r="AB91" s="119">
        <f t="shared" ref="AB91:AB97" si="117">V91*((P91*Q91*R91/1000000000))</f>
        <v>0.16646</v>
      </c>
      <c r="AC91" s="100">
        <f>S91/K91</f>
        <v>310</v>
      </c>
    </row>
    <row r="92" spans="1:29" s="112" customFormat="1" ht="33.75">
      <c r="A92" s="113"/>
      <c r="B92" s="113" t="s">
        <v>41</v>
      </c>
      <c r="C92" s="92" t="s">
        <v>134</v>
      </c>
      <c r="D92" s="151" t="s">
        <v>28</v>
      </c>
      <c r="E92" s="159">
        <v>4700028940185</v>
      </c>
      <c r="F92" s="93" t="s">
        <v>235</v>
      </c>
      <c r="G92" s="93" t="s">
        <v>237</v>
      </c>
      <c r="H92" s="93">
        <v>1904101000</v>
      </c>
      <c r="I92" s="93" t="s">
        <v>186</v>
      </c>
      <c r="J92" s="23" t="s">
        <v>120</v>
      </c>
      <c r="K92" s="113">
        <v>1</v>
      </c>
      <c r="L92" s="113">
        <v>10</v>
      </c>
      <c r="M92" s="113">
        <f t="shared" ref="M92:M97" si="118">L92+0.7</f>
        <v>10.7</v>
      </c>
      <c r="N92" s="113">
        <v>40</v>
      </c>
      <c r="O92" s="113">
        <f t="shared" ref="O92:O97" si="119">L92*K92</f>
        <v>10</v>
      </c>
      <c r="P92" s="113">
        <v>410</v>
      </c>
      <c r="Q92" s="113">
        <v>280</v>
      </c>
      <c r="R92" s="92">
        <v>290</v>
      </c>
      <c r="S92" s="160">
        <v>310</v>
      </c>
      <c r="T92" s="114"/>
      <c r="U92" s="115">
        <f t="shared" ref="U92:U97" si="120">(S92*L92)*(1-T92)</f>
        <v>3100</v>
      </c>
      <c r="V92" s="116">
        <v>5</v>
      </c>
      <c r="W92" s="117">
        <f t="shared" ref="W92:W97" si="121">V92*U92</f>
        <v>15500</v>
      </c>
      <c r="X92" s="118">
        <f t="shared" si="113"/>
        <v>15500</v>
      </c>
      <c r="Y92" s="118">
        <f t="shared" si="114"/>
        <v>50</v>
      </c>
      <c r="Z92" s="118">
        <f t="shared" si="115"/>
        <v>0.125</v>
      </c>
      <c r="AA92" s="118">
        <f t="shared" si="116"/>
        <v>53.5</v>
      </c>
      <c r="AB92" s="119">
        <f t="shared" si="117"/>
        <v>0.16646</v>
      </c>
      <c r="AC92" s="100">
        <f t="shared" ref="AC92:AC97" si="122">S92/K92</f>
        <v>310</v>
      </c>
    </row>
    <row r="93" spans="1:29" s="112" customFormat="1" ht="33.75">
      <c r="A93" s="113"/>
      <c r="B93" s="113" t="s">
        <v>41</v>
      </c>
      <c r="C93" s="92" t="s">
        <v>134</v>
      </c>
      <c r="D93" s="151" t="s">
        <v>28</v>
      </c>
      <c r="E93" s="159">
        <v>4700028940154</v>
      </c>
      <c r="F93" s="93" t="s">
        <v>235</v>
      </c>
      <c r="G93" s="93" t="s">
        <v>237</v>
      </c>
      <c r="H93" s="93">
        <v>1904101000</v>
      </c>
      <c r="I93" s="93" t="s">
        <v>186</v>
      </c>
      <c r="J93" s="23" t="s">
        <v>121</v>
      </c>
      <c r="K93" s="113">
        <v>1</v>
      </c>
      <c r="L93" s="113">
        <v>10</v>
      </c>
      <c r="M93" s="113">
        <f t="shared" si="118"/>
        <v>10.7</v>
      </c>
      <c r="N93" s="113">
        <v>40</v>
      </c>
      <c r="O93" s="113">
        <f t="shared" si="119"/>
        <v>10</v>
      </c>
      <c r="P93" s="113">
        <v>410</v>
      </c>
      <c r="Q93" s="113">
        <v>280</v>
      </c>
      <c r="R93" s="92">
        <v>290</v>
      </c>
      <c r="S93" s="160">
        <v>310</v>
      </c>
      <c r="T93" s="114"/>
      <c r="U93" s="115">
        <f t="shared" si="120"/>
        <v>3100</v>
      </c>
      <c r="V93" s="116">
        <v>5</v>
      </c>
      <c r="W93" s="117">
        <f t="shared" si="121"/>
        <v>15500</v>
      </c>
      <c r="X93" s="118">
        <f t="shared" si="113"/>
        <v>15500</v>
      </c>
      <c r="Y93" s="118">
        <f t="shared" si="114"/>
        <v>50</v>
      </c>
      <c r="Z93" s="118">
        <f t="shared" si="115"/>
        <v>0.125</v>
      </c>
      <c r="AA93" s="118">
        <f t="shared" si="116"/>
        <v>53.5</v>
      </c>
      <c r="AB93" s="119">
        <f t="shared" si="117"/>
        <v>0.16646</v>
      </c>
      <c r="AC93" s="100">
        <f t="shared" si="122"/>
        <v>310</v>
      </c>
    </row>
    <row r="94" spans="1:29" s="112" customFormat="1" ht="33.75">
      <c r="A94" s="113"/>
      <c r="B94" s="113" t="s">
        <v>41</v>
      </c>
      <c r="C94" s="92" t="s">
        <v>134</v>
      </c>
      <c r="D94" s="151" t="s">
        <v>28</v>
      </c>
      <c r="E94" s="159">
        <v>4700028940147</v>
      </c>
      <c r="F94" s="93" t="s">
        <v>235</v>
      </c>
      <c r="G94" s="93" t="s">
        <v>237</v>
      </c>
      <c r="H94" s="93">
        <v>1904101000</v>
      </c>
      <c r="I94" s="93" t="s">
        <v>186</v>
      </c>
      <c r="J94" s="23" t="s">
        <v>122</v>
      </c>
      <c r="K94" s="113">
        <v>1</v>
      </c>
      <c r="L94" s="113">
        <v>10</v>
      </c>
      <c r="M94" s="113">
        <f t="shared" si="118"/>
        <v>10.7</v>
      </c>
      <c r="N94" s="113">
        <v>40</v>
      </c>
      <c r="O94" s="113">
        <f t="shared" si="119"/>
        <v>10</v>
      </c>
      <c r="P94" s="113">
        <v>410</v>
      </c>
      <c r="Q94" s="113">
        <v>280</v>
      </c>
      <c r="R94" s="92">
        <v>290</v>
      </c>
      <c r="S94" s="160">
        <v>310</v>
      </c>
      <c r="T94" s="114"/>
      <c r="U94" s="115">
        <f t="shared" si="120"/>
        <v>3100</v>
      </c>
      <c r="V94" s="116">
        <v>5</v>
      </c>
      <c r="W94" s="117">
        <f t="shared" si="121"/>
        <v>15500</v>
      </c>
      <c r="X94" s="118">
        <f t="shared" si="113"/>
        <v>15500</v>
      </c>
      <c r="Y94" s="118">
        <f t="shared" si="114"/>
        <v>50</v>
      </c>
      <c r="Z94" s="118">
        <f t="shared" si="115"/>
        <v>0.125</v>
      </c>
      <c r="AA94" s="118">
        <f t="shared" si="116"/>
        <v>53.5</v>
      </c>
      <c r="AB94" s="119">
        <f t="shared" si="117"/>
        <v>0.16646</v>
      </c>
      <c r="AC94" s="100">
        <f t="shared" si="122"/>
        <v>310</v>
      </c>
    </row>
    <row r="95" spans="1:29" s="112" customFormat="1" ht="33.75">
      <c r="A95" s="113"/>
      <c r="B95" s="113" t="s">
        <v>41</v>
      </c>
      <c r="C95" s="92" t="s">
        <v>134</v>
      </c>
      <c r="D95" s="151" t="s">
        <v>28</v>
      </c>
      <c r="E95" s="159">
        <v>4700028940161</v>
      </c>
      <c r="F95" s="93" t="s">
        <v>235</v>
      </c>
      <c r="G95" s="93" t="s">
        <v>237</v>
      </c>
      <c r="H95" s="93">
        <v>1904101000</v>
      </c>
      <c r="I95" s="93" t="s">
        <v>186</v>
      </c>
      <c r="J95" s="23" t="s">
        <v>123</v>
      </c>
      <c r="K95" s="113">
        <v>1</v>
      </c>
      <c r="L95" s="113">
        <v>10</v>
      </c>
      <c r="M95" s="113">
        <f t="shared" si="118"/>
        <v>10.7</v>
      </c>
      <c r="N95" s="113">
        <v>40</v>
      </c>
      <c r="O95" s="113">
        <f t="shared" si="119"/>
        <v>10</v>
      </c>
      <c r="P95" s="113">
        <v>410</v>
      </c>
      <c r="Q95" s="113">
        <v>280</v>
      </c>
      <c r="R95" s="92">
        <v>290</v>
      </c>
      <c r="S95" s="160">
        <v>310</v>
      </c>
      <c r="T95" s="114"/>
      <c r="U95" s="115">
        <f t="shared" si="120"/>
        <v>3100</v>
      </c>
      <c r="V95" s="116">
        <v>5</v>
      </c>
      <c r="W95" s="117">
        <f t="shared" si="121"/>
        <v>15500</v>
      </c>
      <c r="X95" s="118">
        <f t="shared" si="113"/>
        <v>15500</v>
      </c>
      <c r="Y95" s="118">
        <f t="shared" si="114"/>
        <v>50</v>
      </c>
      <c r="Z95" s="118">
        <f t="shared" si="115"/>
        <v>0.125</v>
      </c>
      <c r="AA95" s="118">
        <f t="shared" si="116"/>
        <v>53.5</v>
      </c>
      <c r="AB95" s="119">
        <f t="shared" si="117"/>
        <v>0.16646</v>
      </c>
      <c r="AC95" s="100">
        <f t="shared" si="122"/>
        <v>310</v>
      </c>
    </row>
    <row r="96" spans="1:29" s="112" customFormat="1" ht="33.75">
      <c r="A96" s="113"/>
      <c r="B96" s="113" t="s">
        <v>41</v>
      </c>
      <c r="C96" s="92" t="s">
        <v>134</v>
      </c>
      <c r="D96" s="151" t="s">
        <v>28</v>
      </c>
      <c r="E96" s="159">
        <v>4700028940178</v>
      </c>
      <c r="F96" s="93" t="s">
        <v>235</v>
      </c>
      <c r="G96" s="93" t="s">
        <v>237</v>
      </c>
      <c r="H96" s="93">
        <v>1904101000</v>
      </c>
      <c r="I96" s="93" t="s">
        <v>186</v>
      </c>
      <c r="J96" s="23" t="s">
        <v>124</v>
      </c>
      <c r="K96" s="113">
        <v>1</v>
      </c>
      <c r="L96" s="113">
        <v>10</v>
      </c>
      <c r="M96" s="113">
        <f t="shared" si="118"/>
        <v>10.7</v>
      </c>
      <c r="N96" s="113">
        <v>40</v>
      </c>
      <c r="O96" s="113">
        <f t="shared" si="119"/>
        <v>10</v>
      </c>
      <c r="P96" s="113">
        <v>410</v>
      </c>
      <c r="Q96" s="113">
        <v>280</v>
      </c>
      <c r="R96" s="92">
        <v>290</v>
      </c>
      <c r="S96" s="160">
        <v>310</v>
      </c>
      <c r="T96" s="114"/>
      <c r="U96" s="115">
        <f t="shared" si="120"/>
        <v>3100</v>
      </c>
      <c r="V96" s="116">
        <v>5</v>
      </c>
      <c r="W96" s="117">
        <f t="shared" si="121"/>
        <v>15500</v>
      </c>
      <c r="X96" s="118">
        <f t="shared" si="113"/>
        <v>15500</v>
      </c>
      <c r="Y96" s="118">
        <f t="shared" si="114"/>
        <v>50</v>
      </c>
      <c r="Z96" s="118">
        <f t="shared" si="115"/>
        <v>0.125</v>
      </c>
      <c r="AA96" s="118">
        <f t="shared" si="116"/>
        <v>53.5</v>
      </c>
      <c r="AB96" s="119">
        <f t="shared" si="117"/>
        <v>0.16646</v>
      </c>
      <c r="AC96" s="100">
        <f t="shared" si="122"/>
        <v>310</v>
      </c>
    </row>
    <row r="97" spans="1:29" s="112" customFormat="1" ht="33.75">
      <c r="A97" s="113"/>
      <c r="B97" s="113" t="s">
        <v>41</v>
      </c>
      <c r="C97" s="92" t="s">
        <v>134</v>
      </c>
      <c r="D97" s="151" t="s">
        <v>28</v>
      </c>
      <c r="E97" s="159" t="s">
        <v>248</v>
      </c>
      <c r="F97" s="93" t="s">
        <v>235</v>
      </c>
      <c r="G97" s="93" t="s">
        <v>237</v>
      </c>
      <c r="H97" s="93">
        <v>1904101000</v>
      </c>
      <c r="I97" s="93" t="s">
        <v>186</v>
      </c>
      <c r="J97" s="23" t="s">
        <v>125</v>
      </c>
      <c r="K97" s="113">
        <v>1</v>
      </c>
      <c r="L97" s="113">
        <v>10</v>
      </c>
      <c r="M97" s="113">
        <f t="shared" si="118"/>
        <v>10.7</v>
      </c>
      <c r="N97" s="113">
        <v>40</v>
      </c>
      <c r="O97" s="113">
        <f t="shared" si="119"/>
        <v>10</v>
      </c>
      <c r="P97" s="113">
        <v>410</v>
      </c>
      <c r="Q97" s="113">
        <v>280</v>
      </c>
      <c r="R97" s="92">
        <v>290</v>
      </c>
      <c r="S97" s="160">
        <v>310</v>
      </c>
      <c r="T97" s="114"/>
      <c r="U97" s="115">
        <f t="shared" si="120"/>
        <v>3100</v>
      </c>
      <c r="V97" s="116">
        <v>5</v>
      </c>
      <c r="W97" s="117">
        <f t="shared" si="121"/>
        <v>15500</v>
      </c>
      <c r="X97" s="118">
        <f t="shared" si="113"/>
        <v>15500</v>
      </c>
      <c r="Y97" s="118">
        <f t="shared" si="114"/>
        <v>50</v>
      </c>
      <c r="Z97" s="118">
        <f t="shared" si="115"/>
        <v>0.125</v>
      </c>
      <c r="AA97" s="118">
        <f t="shared" si="116"/>
        <v>53.5</v>
      </c>
      <c r="AB97" s="119">
        <f t="shared" si="117"/>
        <v>0.16646</v>
      </c>
      <c r="AC97" s="100">
        <f t="shared" si="122"/>
        <v>310</v>
      </c>
    </row>
    <row r="98" spans="1:29">
      <c r="A98" s="173" t="s">
        <v>109</v>
      </c>
      <c r="B98" s="173"/>
      <c r="C98" s="173"/>
      <c r="D98" s="173"/>
      <c r="E98" s="173"/>
      <c r="F98" s="173"/>
      <c r="G98" s="173"/>
      <c r="H98" s="173"/>
      <c r="I98" s="173"/>
      <c r="J98" s="173"/>
      <c r="K98" s="146"/>
      <c r="L98" s="146"/>
      <c r="M98" s="146"/>
      <c r="N98" s="146"/>
      <c r="O98" s="146"/>
      <c r="P98" s="146"/>
      <c r="Q98" s="146"/>
      <c r="R98" s="146"/>
      <c r="S98" s="146"/>
      <c r="T98" s="147"/>
      <c r="U98" s="148"/>
      <c r="V98" s="153">
        <f t="shared" ref="V98:AC98" si="123">SUM(V91:V97)</f>
        <v>35</v>
      </c>
      <c r="W98" s="154">
        <f t="shared" si="123"/>
        <v>108500</v>
      </c>
      <c r="X98" s="155">
        <f t="shared" si="123"/>
        <v>108500</v>
      </c>
      <c r="Y98" s="155">
        <f t="shared" si="123"/>
        <v>350</v>
      </c>
      <c r="Z98" s="155">
        <f t="shared" si="123"/>
        <v>0.875</v>
      </c>
      <c r="AA98" s="155">
        <f t="shared" si="123"/>
        <v>374.5</v>
      </c>
      <c r="AB98" s="156">
        <f t="shared" si="123"/>
        <v>1.1652200000000001</v>
      </c>
      <c r="AC98" s="155">
        <f t="shared" si="123"/>
        <v>2170</v>
      </c>
    </row>
    <row r="99" spans="1:29" s="112" customFormat="1" ht="33.75">
      <c r="A99" s="103"/>
      <c r="B99" s="103" t="s">
        <v>41</v>
      </c>
      <c r="C99" s="103" t="s">
        <v>134</v>
      </c>
      <c r="D99" s="157" t="s">
        <v>28</v>
      </c>
      <c r="E99" s="104">
        <v>4700028940079</v>
      </c>
      <c r="F99" s="104" t="s">
        <v>235</v>
      </c>
      <c r="G99" s="104" t="s">
        <v>237</v>
      </c>
      <c r="H99" s="104">
        <v>1904101000</v>
      </c>
      <c r="I99" s="104" t="s">
        <v>186</v>
      </c>
      <c r="J99" s="105" t="s">
        <v>126</v>
      </c>
      <c r="K99" s="103">
        <v>0.5</v>
      </c>
      <c r="L99" s="103">
        <v>20</v>
      </c>
      <c r="M99" s="103">
        <f>K99*L99+0.7</f>
        <v>10.7</v>
      </c>
      <c r="N99" s="103">
        <v>40</v>
      </c>
      <c r="O99" s="103">
        <f>L99*K99</f>
        <v>10</v>
      </c>
      <c r="P99" s="103">
        <v>410</v>
      </c>
      <c r="Q99" s="103">
        <v>280</v>
      </c>
      <c r="R99" s="103">
        <v>290</v>
      </c>
      <c r="S99" s="158">
        <f>320/2</f>
        <v>160</v>
      </c>
      <c r="T99" s="106"/>
      <c r="U99" s="107">
        <f>(S99*L99)*(1-T99)</f>
        <v>3200</v>
      </c>
      <c r="V99" s="108">
        <v>5</v>
      </c>
      <c r="W99" s="109">
        <f>V99*U99</f>
        <v>16000</v>
      </c>
      <c r="X99" s="110">
        <f t="shared" ref="X99:X105" si="124">V99*U99</f>
        <v>16000</v>
      </c>
      <c r="Y99" s="110">
        <f>V99*O99</f>
        <v>50</v>
      </c>
      <c r="Z99" s="110">
        <f t="shared" ref="Z99:Z105" si="125">V99/N99</f>
        <v>0.125</v>
      </c>
      <c r="AA99" s="110">
        <f t="shared" ref="AA99:AA105" si="126">V99*M99</f>
        <v>53.5</v>
      </c>
      <c r="AB99" s="111">
        <f t="shared" ref="AB99:AB105" si="127">V99*((P99*Q99*R99/1000000000))</f>
        <v>0.16646</v>
      </c>
      <c r="AC99" s="110">
        <f>S99/K99</f>
        <v>320</v>
      </c>
    </row>
    <row r="100" spans="1:29" s="112" customFormat="1" ht="33.75">
      <c r="A100" s="103"/>
      <c r="B100" s="103" t="s">
        <v>41</v>
      </c>
      <c r="C100" s="103" t="s">
        <v>134</v>
      </c>
      <c r="D100" s="157" t="s">
        <v>28</v>
      </c>
      <c r="E100" s="104">
        <v>4700028940123</v>
      </c>
      <c r="F100" s="104" t="s">
        <v>235</v>
      </c>
      <c r="G100" s="104" t="s">
        <v>237</v>
      </c>
      <c r="H100" s="104">
        <v>1904101000</v>
      </c>
      <c r="I100" s="104" t="s">
        <v>186</v>
      </c>
      <c r="J100" s="105" t="s">
        <v>127</v>
      </c>
      <c r="K100" s="103">
        <v>0.5</v>
      </c>
      <c r="L100" s="103">
        <v>20</v>
      </c>
      <c r="M100" s="103">
        <f t="shared" ref="M100:M105" si="128">K100*L100+0.7</f>
        <v>10.7</v>
      </c>
      <c r="N100" s="103">
        <v>40</v>
      </c>
      <c r="O100" s="103">
        <f t="shared" ref="O100:O105" si="129">L100*K100</f>
        <v>10</v>
      </c>
      <c r="P100" s="103">
        <v>410</v>
      </c>
      <c r="Q100" s="103">
        <v>280</v>
      </c>
      <c r="R100" s="103">
        <v>290</v>
      </c>
      <c r="S100" s="158">
        <f t="shared" ref="S100:S105" si="130">320/2</f>
        <v>160</v>
      </c>
      <c r="T100" s="106"/>
      <c r="U100" s="107">
        <f t="shared" ref="U100:U105" si="131">(S100*L100)*(1-T100)</f>
        <v>3200</v>
      </c>
      <c r="V100" s="108">
        <v>5</v>
      </c>
      <c r="W100" s="109">
        <f t="shared" ref="W100:W105" si="132">V100*U100</f>
        <v>16000</v>
      </c>
      <c r="X100" s="110">
        <f t="shared" si="124"/>
        <v>16000</v>
      </c>
      <c r="Y100" s="110">
        <f t="shared" ref="Y100:Y105" si="133">V100*O100</f>
        <v>50</v>
      </c>
      <c r="Z100" s="110">
        <f t="shared" si="125"/>
        <v>0.125</v>
      </c>
      <c r="AA100" s="110">
        <f t="shared" si="126"/>
        <v>53.5</v>
      </c>
      <c r="AB100" s="111">
        <f t="shared" si="127"/>
        <v>0.16646</v>
      </c>
      <c r="AC100" s="110">
        <f t="shared" ref="AC100:AC105" si="134">S100/K100</f>
        <v>320</v>
      </c>
    </row>
    <row r="101" spans="1:29" s="112" customFormat="1" ht="33.75">
      <c r="A101" s="103"/>
      <c r="B101" s="103" t="s">
        <v>41</v>
      </c>
      <c r="C101" s="103" t="s">
        <v>134</v>
      </c>
      <c r="D101" s="157" t="s">
        <v>28</v>
      </c>
      <c r="E101" s="104">
        <v>4700028940093</v>
      </c>
      <c r="F101" s="104" t="s">
        <v>235</v>
      </c>
      <c r="G101" s="104" t="s">
        <v>237</v>
      </c>
      <c r="H101" s="104">
        <v>1904101000</v>
      </c>
      <c r="I101" s="104" t="s">
        <v>186</v>
      </c>
      <c r="J101" s="105" t="s">
        <v>128</v>
      </c>
      <c r="K101" s="103">
        <v>0.5</v>
      </c>
      <c r="L101" s="103">
        <v>20</v>
      </c>
      <c r="M101" s="103">
        <f t="shared" si="128"/>
        <v>10.7</v>
      </c>
      <c r="N101" s="103">
        <v>40</v>
      </c>
      <c r="O101" s="103">
        <f t="shared" si="129"/>
        <v>10</v>
      </c>
      <c r="P101" s="103">
        <v>410</v>
      </c>
      <c r="Q101" s="103">
        <v>280</v>
      </c>
      <c r="R101" s="103">
        <v>290</v>
      </c>
      <c r="S101" s="158">
        <f t="shared" si="130"/>
        <v>160</v>
      </c>
      <c r="T101" s="106"/>
      <c r="U101" s="107">
        <f t="shared" si="131"/>
        <v>3200</v>
      </c>
      <c r="V101" s="108">
        <v>5</v>
      </c>
      <c r="W101" s="109">
        <f t="shared" si="132"/>
        <v>16000</v>
      </c>
      <c r="X101" s="110">
        <f t="shared" si="124"/>
        <v>16000</v>
      </c>
      <c r="Y101" s="110">
        <f t="shared" si="133"/>
        <v>50</v>
      </c>
      <c r="Z101" s="110">
        <f t="shared" si="125"/>
        <v>0.125</v>
      </c>
      <c r="AA101" s="110">
        <f t="shared" si="126"/>
        <v>53.5</v>
      </c>
      <c r="AB101" s="111">
        <f t="shared" si="127"/>
        <v>0.16646</v>
      </c>
      <c r="AC101" s="110">
        <f t="shared" si="134"/>
        <v>320</v>
      </c>
    </row>
    <row r="102" spans="1:29" s="112" customFormat="1" ht="33.75">
      <c r="A102" s="103"/>
      <c r="B102" s="103" t="s">
        <v>41</v>
      </c>
      <c r="C102" s="103" t="s">
        <v>134</v>
      </c>
      <c r="D102" s="157" t="s">
        <v>28</v>
      </c>
      <c r="E102" s="104">
        <v>4700028940086</v>
      </c>
      <c r="F102" s="104" t="s">
        <v>235</v>
      </c>
      <c r="G102" s="104" t="s">
        <v>237</v>
      </c>
      <c r="H102" s="104">
        <v>1904101000</v>
      </c>
      <c r="I102" s="104" t="s">
        <v>186</v>
      </c>
      <c r="J102" s="105" t="s">
        <v>129</v>
      </c>
      <c r="K102" s="103">
        <v>0.5</v>
      </c>
      <c r="L102" s="103">
        <v>20</v>
      </c>
      <c r="M102" s="103">
        <f t="shared" si="128"/>
        <v>10.7</v>
      </c>
      <c r="N102" s="103">
        <v>40</v>
      </c>
      <c r="O102" s="103">
        <f t="shared" si="129"/>
        <v>10</v>
      </c>
      <c r="P102" s="103">
        <v>410</v>
      </c>
      <c r="Q102" s="103">
        <v>280</v>
      </c>
      <c r="R102" s="103">
        <v>290</v>
      </c>
      <c r="S102" s="158">
        <f t="shared" si="130"/>
        <v>160</v>
      </c>
      <c r="T102" s="106"/>
      <c r="U102" s="107">
        <f t="shared" si="131"/>
        <v>3200</v>
      </c>
      <c r="V102" s="108">
        <v>5</v>
      </c>
      <c r="W102" s="109">
        <f t="shared" si="132"/>
        <v>16000</v>
      </c>
      <c r="X102" s="110">
        <f t="shared" si="124"/>
        <v>16000</v>
      </c>
      <c r="Y102" s="110">
        <f t="shared" si="133"/>
        <v>50</v>
      </c>
      <c r="Z102" s="110">
        <f t="shared" si="125"/>
        <v>0.125</v>
      </c>
      <c r="AA102" s="110">
        <f t="shared" si="126"/>
        <v>53.5</v>
      </c>
      <c r="AB102" s="111">
        <f t="shared" si="127"/>
        <v>0.16646</v>
      </c>
      <c r="AC102" s="110">
        <f t="shared" si="134"/>
        <v>320</v>
      </c>
    </row>
    <row r="103" spans="1:29" s="112" customFormat="1" ht="33.75">
      <c r="A103" s="103"/>
      <c r="B103" s="103" t="s">
        <v>41</v>
      </c>
      <c r="C103" s="103" t="s">
        <v>134</v>
      </c>
      <c r="D103" s="157" t="s">
        <v>28</v>
      </c>
      <c r="E103" s="104">
        <v>4700028940109</v>
      </c>
      <c r="F103" s="104" t="s">
        <v>235</v>
      </c>
      <c r="G103" s="104" t="s">
        <v>237</v>
      </c>
      <c r="H103" s="104">
        <v>1904101000</v>
      </c>
      <c r="I103" s="104" t="s">
        <v>186</v>
      </c>
      <c r="J103" s="105" t="s">
        <v>130</v>
      </c>
      <c r="K103" s="103">
        <v>0.5</v>
      </c>
      <c r="L103" s="103">
        <v>20</v>
      </c>
      <c r="M103" s="103">
        <f t="shared" si="128"/>
        <v>10.7</v>
      </c>
      <c r="N103" s="103">
        <v>40</v>
      </c>
      <c r="O103" s="103">
        <f t="shared" si="129"/>
        <v>10</v>
      </c>
      <c r="P103" s="103">
        <v>410</v>
      </c>
      <c r="Q103" s="103">
        <v>280</v>
      </c>
      <c r="R103" s="103">
        <v>290</v>
      </c>
      <c r="S103" s="158">
        <f t="shared" si="130"/>
        <v>160</v>
      </c>
      <c r="T103" s="106"/>
      <c r="U103" s="107">
        <f t="shared" si="131"/>
        <v>3200</v>
      </c>
      <c r="V103" s="108">
        <v>5</v>
      </c>
      <c r="W103" s="109">
        <f t="shared" si="132"/>
        <v>16000</v>
      </c>
      <c r="X103" s="110">
        <f t="shared" si="124"/>
        <v>16000</v>
      </c>
      <c r="Y103" s="110">
        <f t="shared" si="133"/>
        <v>50</v>
      </c>
      <c r="Z103" s="110">
        <f t="shared" si="125"/>
        <v>0.125</v>
      </c>
      <c r="AA103" s="110">
        <f t="shared" si="126"/>
        <v>53.5</v>
      </c>
      <c r="AB103" s="111">
        <f t="shared" si="127"/>
        <v>0.16646</v>
      </c>
      <c r="AC103" s="110">
        <f t="shared" si="134"/>
        <v>320</v>
      </c>
    </row>
    <row r="104" spans="1:29" s="112" customFormat="1" ht="33.75">
      <c r="A104" s="103"/>
      <c r="B104" s="103" t="s">
        <v>41</v>
      </c>
      <c r="C104" s="103" t="s">
        <v>134</v>
      </c>
      <c r="D104" s="157" t="s">
        <v>28</v>
      </c>
      <c r="E104" s="104">
        <v>4700028940116</v>
      </c>
      <c r="F104" s="104" t="s">
        <v>235</v>
      </c>
      <c r="G104" s="104" t="s">
        <v>237</v>
      </c>
      <c r="H104" s="104">
        <v>1904101000</v>
      </c>
      <c r="I104" s="104" t="s">
        <v>186</v>
      </c>
      <c r="J104" s="105" t="s">
        <v>131</v>
      </c>
      <c r="K104" s="103">
        <v>0.5</v>
      </c>
      <c r="L104" s="103">
        <v>20</v>
      </c>
      <c r="M104" s="103">
        <f t="shared" si="128"/>
        <v>10.7</v>
      </c>
      <c r="N104" s="103">
        <v>40</v>
      </c>
      <c r="O104" s="103">
        <f t="shared" si="129"/>
        <v>10</v>
      </c>
      <c r="P104" s="103">
        <v>410</v>
      </c>
      <c r="Q104" s="103">
        <v>280</v>
      </c>
      <c r="R104" s="103">
        <v>290</v>
      </c>
      <c r="S104" s="158">
        <f t="shared" si="130"/>
        <v>160</v>
      </c>
      <c r="T104" s="106"/>
      <c r="U104" s="107">
        <f t="shared" si="131"/>
        <v>3200</v>
      </c>
      <c r="V104" s="108">
        <v>5</v>
      </c>
      <c r="W104" s="109">
        <f t="shared" si="132"/>
        <v>16000</v>
      </c>
      <c r="X104" s="110">
        <f t="shared" si="124"/>
        <v>16000</v>
      </c>
      <c r="Y104" s="110">
        <f t="shared" si="133"/>
        <v>50</v>
      </c>
      <c r="Z104" s="110">
        <f t="shared" si="125"/>
        <v>0.125</v>
      </c>
      <c r="AA104" s="110">
        <f t="shared" si="126"/>
        <v>53.5</v>
      </c>
      <c r="AB104" s="111">
        <f t="shared" si="127"/>
        <v>0.16646</v>
      </c>
      <c r="AC104" s="110">
        <f t="shared" si="134"/>
        <v>320</v>
      </c>
    </row>
    <row r="105" spans="1:29" s="112" customFormat="1" ht="33.75">
      <c r="A105" s="103"/>
      <c r="B105" s="103" t="s">
        <v>41</v>
      </c>
      <c r="C105" s="103" t="s">
        <v>134</v>
      </c>
      <c r="D105" s="157" t="s">
        <v>28</v>
      </c>
      <c r="E105" s="104">
        <v>4700028940932</v>
      </c>
      <c r="F105" s="104" t="s">
        <v>235</v>
      </c>
      <c r="G105" s="104" t="s">
        <v>237</v>
      </c>
      <c r="H105" s="104">
        <v>1904101000</v>
      </c>
      <c r="I105" s="104" t="s">
        <v>186</v>
      </c>
      <c r="J105" s="105" t="s">
        <v>132</v>
      </c>
      <c r="K105" s="103">
        <v>0.5</v>
      </c>
      <c r="L105" s="103">
        <v>20</v>
      </c>
      <c r="M105" s="103">
        <f t="shared" si="128"/>
        <v>10.7</v>
      </c>
      <c r="N105" s="103">
        <v>40</v>
      </c>
      <c r="O105" s="103">
        <f t="shared" si="129"/>
        <v>10</v>
      </c>
      <c r="P105" s="103">
        <v>410</v>
      </c>
      <c r="Q105" s="103">
        <v>280</v>
      </c>
      <c r="R105" s="103">
        <v>290</v>
      </c>
      <c r="S105" s="158">
        <f t="shared" si="130"/>
        <v>160</v>
      </c>
      <c r="T105" s="106"/>
      <c r="U105" s="107">
        <f t="shared" si="131"/>
        <v>3200</v>
      </c>
      <c r="V105" s="108">
        <v>5</v>
      </c>
      <c r="W105" s="109">
        <f t="shared" si="132"/>
        <v>16000</v>
      </c>
      <c r="X105" s="110">
        <f t="shared" si="124"/>
        <v>16000</v>
      </c>
      <c r="Y105" s="110">
        <f t="shared" si="133"/>
        <v>50</v>
      </c>
      <c r="Z105" s="110">
        <f t="shared" si="125"/>
        <v>0.125</v>
      </c>
      <c r="AA105" s="110">
        <f t="shared" si="126"/>
        <v>53.5</v>
      </c>
      <c r="AB105" s="111">
        <f t="shared" si="127"/>
        <v>0.16646</v>
      </c>
      <c r="AC105" s="110">
        <f t="shared" si="134"/>
        <v>320</v>
      </c>
    </row>
    <row r="106" spans="1:29" ht="12" thickBot="1">
      <c r="A106" s="173"/>
      <c r="B106" s="173"/>
      <c r="C106" s="173"/>
      <c r="D106" s="173"/>
      <c r="E106" s="173"/>
      <c r="F106" s="173"/>
      <c r="G106" s="173"/>
      <c r="H106" s="173"/>
      <c r="I106" s="173"/>
      <c r="J106" s="173"/>
      <c r="K106" s="146"/>
      <c r="L106" s="146"/>
      <c r="M106" s="146"/>
      <c r="N106" s="146"/>
      <c r="O106" s="146"/>
      <c r="P106" s="146"/>
      <c r="Q106" s="146"/>
      <c r="R106" s="146"/>
      <c r="S106" s="146"/>
      <c r="T106" s="147"/>
      <c r="U106" s="148"/>
      <c r="V106" s="172">
        <f t="shared" ref="V106:AC106" si="135">SUM(V99:V105)</f>
        <v>35</v>
      </c>
      <c r="W106" s="154">
        <f t="shared" si="135"/>
        <v>112000</v>
      </c>
      <c r="X106" s="155">
        <f t="shared" si="135"/>
        <v>112000</v>
      </c>
      <c r="Y106" s="155">
        <f t="shared" si="135"/>
        <v>350</v>
      </c>
      <c r="Z106" s="155">
        <f t="shared" si="135"/>
        <v>0.875</v>
      </c>
      <c r="AA106" s="155">
        <f t="shared" si="135"/>
        <v>374.5</v>
      </c>
      <c r="AB106" s="156">
        <f t="shared" si="135"/>
        <v>1.1652200000000001</v>
      </c>
      <c r="AC106" s="155">
        <f t="shared" si="135"/>
        <v>2240</v>
      </c>
    </row>
    <row r="107" spans="1:29" s="112" customFormat="1" ht="8.25" customHeight="1">
      <c r="A107" s="127"/>
      <c r="B107" s="127"/>
      <c r="C107" s="127"/>
      <c r="D107" s="163"/>
      <c r="E107" s="128"/>
      <c r="F107" s="128"/>
      <c r="G107" s="128"/>
      <c r="H107" s="128"/>
      <c r="I107" s="128"/>
      <c r="J107" s="129"/>
      <c r="K107" s="127"/>
      <c r="L107" s="127"/>
      <c r="M107" s="127"/>
      <c r="N107" s="127"/>
      <c r="O107" s="127"/>
      <c r="P107" s="127"/>
      <c r="Q107" s="127"/>
      <c r="R107" s="127"/>
      <c r="S107" s="164"/>
      <c r="T107" s="130"/>
      <c r="U107" s="131"/>
      <c r="V107" s="127"/>
      <c r="W107" s="132"/>
      <c r="X107" s="132"/>
      <c r="Y107" s="132"/>
      <c r="Z107" s="132"/>
      <c r="AA107" s="132"/>
      <c r="AB107" s="133"/>
      <c r="AC107" s="132"/>
    </row>
    <row r="108" spans="1:29" ht="12" thickBot="1">
      <c r="A108" s="174" t="s">
        <v>135</v>
      </c>
      <c r="B108" s="174"/>
      <c r="C108" s="174"/>
      <c r="D108" s="174"/>
      <c r="E108" s="174"/>
      <c r="F108" s="174"/>
      <c r="G108" s="174"/>
      <c r="H108" s="174"/>
      <c r="I108" s="174"/>
      <c r="J108" s="174"/>
      <c r="K108" s="165"/>
      <c r="L108" s="165"/>
      <c r="M108" s="165"/>
      <c r="N108" s="165"/>
      <c r="O108" s="165"/>
      <c r="P108" s="165"/>
      <c r="Q108" s="165"/>
      <c r="R108" s="165"/>
      <c r="S108" s="165"/>
      <c r="T108" s="166"/>
      <c r="U108" s="167"/>
      <c r="V108" s="168">
        <f t="shared" ref="V108:AC108" si="136">SUM(V100:V106)</f>
        <v>65</v>
      </c>
      <c r="W108" s="169">
        <f t="shared" si="136"/>
        <v>208000</v>
      </c>
      <c r="X108" s="170">
        <f t="shared" si="136"/>
        <v>208000</v>
      </c>
      <c r="Y108" s="170">
        <f t="shared" si="136"/>
        <v>650</v>
      </c>
      <c r="Z108" s="170">
        <f t="shared" si="136"/>
        <v>1.625</v>
      </c>
      <c r="AA108" s="170">
        <f t="shared" si="136"/>
        <v>695.5</v>
      </c>
      <c r="AB108" s="171">
        <f t="shared" si="136"/>
        <v>2.1639800000000005</v>
      </c>
      <c r="AC108" s="170">
        <f t="shared" si="136"/>
        <v>4160</v>
      </c>
    </row>
    <row r="109" spans="1:29" ht="22.5">
      <c r="A109" s="92"/>
      <c r="B109" s="92" t="s">
        <v>25</v>
      </c>
      <c r="C109" s="92" t="s">
        <v>137</v>
      </c>
      <c r="D109" s="151" t="s">
        <v>28</v>
      </c>
      <c r="E109" s="159">
        <v>4700028941038</v>
      </c>
      <c r="F109" s="93" t="s">
        <v>235</v>
      </c>
      <c r="G109" s="93" t="s">
        <v>238</v>
      </c>
      <c r="H109" s="159">
        <v>2008191900</v>
      </c>
      <c r="I109" s="93" t="s">
        <v>186</v>
      </c>
      <c r="J109" s="94" t="s">
        <v>141</v>
      </c>
      <c r="K109" s="95">
        <v>20</v>
      </c>
      <c r="L109" s="95"/>
      <c r="M109" s="92">
        <f>K109+0.1</f>
        <v>20.100000000000001</v>
      </c>
      <c r="N109" s="92">
        <v>20</v>
      </c>
      <c r="O109" s="92">
        <v>20</v>
      </c>
      <c r="P109" s="92">
        <v>1100</v>
      </c>
      <c r="Q109" s="92">
        <v>550</v>
      </c>
      <c r="R109" s="92">
        <v>150</v>
      </c>
      <c r="S109" s="152">
        <f>245*20</f>
        <v>4900</v>
      </c>
      <c r="T109" s="96"/>
      <c r="U109" s="97">
        <f>S109*(1-T109)</f>
        <v>4900</v>
      </c>
      <c r="V109" s="98">
        <v>5</v>
      </c>
      <c r="W109" s="99">
        <f>V109*S109</f>
        <v>24500</v>
      </c>
      <c r="X109" s="100">
        <f>V109*U109</f>
        <v>24500</v>
      </c>
      <c r="Y109" s="100">
        <f>V109*O109</f>
        <v>100</v>
      </c>
      <c r="Z109" s="100">
        <f>V109/N109</f>
        <v>0.25</v>
      </c>
      <c r="AA109" s="101">
        <f t="shared" ref="AA109:AA115" si="137">V109*M109</f>
        <v>100.5</v>
      </c>
      <c r="AB109" s="102">
        <f>V109*((P109*Q109*R109/1000000000))</f>
        <v>0.45374999999999999</v>
      </c>
      <c r="AC109" s="100">
        <f>S109/K109</f>
        <v>245</v>
      </c>
    </row>
    <row r="110" spans="1:29" ht="22.5">
      <c r="A110" s="92"/>
      <c r="B110" s="92" t="s">
        <v>25</v>
      </c>
      <c r="C110" s="92" t="s">
        <v>137</v>
      </c>
      <c r="D110" s="151" t="s">
        <v>28</v>
      </c>
      <c r="E110" s="159">
        <v>4700028941076</v>
      </c>
      <c r="F110" s="93" t="s">
        <v>235</v>
      </c>
      <c r="G110" s="93" t="s">
        <v>238</v>
      </c>
      <c r="H110" s="159">
        <v>2008191900</v>
      </c>
      <c r="I110" s="93" t="s">
        <v>186</v>
      </c>
      <c r="J110" s="23" t="s">
        <v>142</v>
      </c>
      <c r="K110" s="95">
        <v>20</v>
      </c>
      <c r="L110" s="95"/>
      <c r="M110" s="92">
        <f t="shared" ref="M110:M115" si="138">K110+0.1</f>
        <v>20.100000000000001</v>
      </c>
      <c r="N110" s="92">
        <v>20</v>
      </c>
      <c r="O110" s="92">
        <v>20</v>
      </c>
      <c r="P110" s="92">
        <v>1100</v>
      </c>
      <c r="Q110" s="92">
        <v>550</v>
      </c>
      <c r="R110" s="92">
        <v>150</v>
      </c>
      <c r="S110" s="152">
        <f t="shared" ref="S110:S115" si="139">245*20</f>
        <v>4900</v>
      </c>
      <c r="T110" s="96"/>
      <c r="U110" s="97">
        <f t="shared" ref="U110:U115" si="140">S110*(1-T110)</f>
        <v>4900</v>
      </c>
      <c r="V110" s="98">
        <v>5</v>
      </c>
      <c r="W110" s="99">
        <f t="shared" ref="W110:W115" si="141">V110*S110</f>
        <v>24500</v>
      </c>
      <c r="X110" s="100">
        <f t="shared" ref="X110:X115" si="142">V110*U110</f>
        <v>24500</v>
      </c>
      <c r="Y110" s="100">
        <f t="shared" ref="Y110:Y115" si="143">V110*O110</f>
        <v>100</v>
      </c>
      <c r="Z110" s="100">
        <f t="shared" ref="Z110:Z115" si="144">V110/N110</f>
        <v>0.25</v>
      </c>
      <c r="AA110" s="101">
        <f t="shared" si="137"/>
        <v>100.5</v>
      </c>
      <c r="AB110" s="102">
        <f t="shared" ref="AB110:AB115" si="145">V110*((P110*Q110*R110/1000000000))</f>
        <v>0.45374999999999999</v>
      </c>
      <c r="AC110" s="100">
        <f t="shared" ref="AC110:AC115" si="146">S110/K110</f>
        <v>245</v>
      </c>
    </row>
    <row r="111" spans="1:29" ht="22.5">
      <c r="A111" s="92"/>
      <c r="B111" s="92" t="s">
        <v>25</v>
      </c>
      <c r="C111" s="92" t="s">
        <v>137</v>
      </c>
      <c r="D111" s="151" t="s">
        <v>28</v>
      </c>
      <c r="E111" s="159">
        <v>4700028941052</v>
      </c>
      <c r="F111" s="93" t="s">
        <v>235</v>
      </c>
      <c r="G111" s="93" t="s">
        <v>238</v>
      </c>
      <c r="H111" s="159">
        <v>2008191900</v>
      </c>
      <c r="I111" s="93" t="s">
        <v>186</v>
      </c>
      <c r="J111" s="23" t="s">
        <v>143</v>
      </c>
      <c r="K111" s="95">
        <v>20</v>
      </c>
      <c r="L111" s="95"/>
      <c r="M111" s="92">
        <f t="shared" si="138"/>
        <v>20.100000000000001</v>
      </c>
      <c r="N111" s="92">
        <v>20</v>
      </c>
      <c r="O111" s="92">
        <v>20</v>
      </c>
      <c r="P111" s="92">
        <v>1100</v>
      </c>
      <c r="Q111" s="92">
        <v>550</v>
      </c>
      <c r="R111" s="92">
        <v>150</v>
      </c>
      <c r="S111" s="152">
        <f t="shared" si="139"/>
        <v>4900</v>
      </c>
      <c r="T111" s="96"/>
      <c r="U111" s="97">
        <f t="shared" si="140"/>
        <v>4900</v>
      </c>
      <c r="V111" s="98">
        <v>5</v>
      </c>
      <c r="W111" s="99">
        <f t="shared" si="141"/>
        <v>24500</v>
      </c>
      <c r="X111" s="100">
        <f t="shared" si="142"/>
        <v>24500</v>
      </c>
      <c r="Y111" s="100">
        <f t="shared" si="143"/>
        <v>100</v>
      </c>
      <c r="Z111" s="100">
        <f t="shared" si="144"/>
        <v>0.25</v>
      </c>
      <c r="AA111" s="101">
        <f t="shared" si="137"/>
        <v>100.5</v>
      </c>
      <c r="AB111" s="102">
        <f t="shared" si="145"/>
        <v>0.45374999999999999</v>
      </c>
      <c r="AC111" s="100">
        <f t="shared" si="146"/>
        <v>245</v>
      </c>
    </row>
    <row r="112" spans="1:29" ht="22.5">
      <c r="A112" s="92"/>
      <c r="B112" s="92" t="s">
        <v>25</v>
      </c>
      <c r="C112" s="92" t="s">
        <v>137</v>
      </c>
      <c r="D112" s="151" t="s">
        <v>28</v>
      </c>
      <c r="E112" s="159">
        <v>4700028941069</v>
      </c>
      <c r="F112" s="93" t="s">
        <v>235</v>
      </c>
      <c r="G112" s="93" t="s">
        <v>238</v>
      </c>
      <c r="H112" s="159">
        <v>2008191900</v>
      </c>
      <c r="I112" s="93" t="s">
        <v>186</v>
      </c>
      <c r="J112" s="23" t="s">
        <v>144</v>
      </c>
      <c r="K112" s="95">
        <v>20</v>
      </c>
      <c r="L112" s="95"/>
      <c r="M112" s="92">
        <f t="shared" si="138"/>
        <v>20.100000000000001</v>
      </c>
      <c r="N112" s="92">
        <v>20</v>
      </c>
      <c r="O112" s="92">
        <v>20</v>
      </c>
      <c r="P112" s="92">
        <v>1100</v>
      </c>
      <c r="Q112" s="92">
        <v>550</v>
      </c>
      <c r="R112" s="92">
        <v>150</v>
      </c>
      <c r="S112" s="152">
        <f t="shared" si="139"/>
        <v>4900</v>
      </c>
      <c r="T112" s="96"/>
      <c r="U112" s="97">
        <f t="shared" si="140"/>
        <v>4900</v>
      </c>
      <c r="V112" s="98">
        <v>5</v>
      </c>
      <c r="W112" s="99">
        <f t="shared" si="141"/>
        <v>24500</v>
      </c>
      <c r="X112" s="100">
        <f t="shared" si="142"/>
        <v>24500</v>
      </c>
      <c r="Y112" s="100">
        <f t="shared" si="143"/>
        <v>100</v>
      </c>
      <c r="Z112" s="100">
        <f t="shared" si="144"/>
        <v>0.25</v>
      </c>
      <c r="AA112" s="101">
        <f t="shared" si="137"/>
        <v>100.5</v>
      </c>
      <c r="AB112" s="102">
        <f t="shared" si="145"/>
        <v>0.45374999999999999</v>
      </c>
      <c r="AC112" s="100">
        <f t="shared" si="146"/>
        <v>245</v>
      </c>
    </row>
    <row r="113" spans="1:29" ht="22.5">
      <c r="A113" s="92"/>
      <c r="B113" s="92" t="s">
        <v>25</v>
      </c>
      <c r="C113" s="92" t="s">
        <v>137</v>
      </c>
      <c r="D113" s="151" t="s">
        <v>28</v>
      </c>
      <c r="E113" s="159">
        <v>4700028941045</v>
      </c>
      <c r="F113" s="93" t="s">
        <v>235</v>
      </c>
      <c r="G113" s="93" t="s">
        <v>238</v>
      </c>
      <c r="H113" s="159">
        <v>2008191900</v>
      </c>
      <c r="I113" s="93" t="s">
        <v>186</v>
      </c>
      <c r="J113" s="23" t="s">
        <v>145</v>
      </c>
      <c r="K113" s="95">
        <v>20</v>
      </c>
      <c r="L113" s="95"/>
      <c r="M113" s="92">
        <f t="shared" si="138"/>
        <v>20.100000000000001</v>
      </c>
      <c r="N113" s="92">
        <v>20</v>
      </c>
      <c r="O113" s="92">
        <v>20</v>
      </c>
      <c r="P113" s="92">
        <v>1100</v>
      </c>
      <c r="Q113" s="92">
        <v>550</v>
      </c>
      <c r="R113" s="92">
        <v>150</v>
      </c>
      <c r="S113" s="152">
        <f t="shared" si="139"/>
        <v>4900</v>
      </c>
      <c r="T113" s="96"/>
      <c r="U113" s="97">
        <f t="shared" si="140"/>
        <v>4900</v>
      </c>
      <c r="V113" s="98">
        <v>5</v>
      </c>
      <c r="W113" s="99">
        <f t="shared" si="141"/>
        <v>24500</v>
      </c>
      <c r="X113" s="100">
        <f t="shared" si="142"/>
        <v>24500</v>
      </c>
      <c r="Y113" s="100">
        <f t="shared" si="143"/>
        <v>100</v>
      </c>
      <c r="Z113" s="100">
        <f t="shared" si="144"/>
        <v>0.25</v>
      </c>
      <c r="AA113" s="101">
        <f t="shared" si="137"/>
        <v>100.5</v>
      </c>
      <c r="AB113" s="102">
        <f t="shared" si="145"/>
        <v>0.45374999999999999</v>
      </c>
      <c r="AC113" s="100">
        <f t="shared" si="146"/>
        <v>245</v>
      </c>
    </row>
    <row r="114" spans="1:29" ht="22.5">
      <c r="A114" s="92"/>
      <c r="B114" s="92" t="s">
        <v>25</v>
      </c>
      <c r="C114" s="92" t="s">
        <v>137</v>
      </c>
      <c r="D114" s="151" t="s">
        <v>28</v>
      </c>
      <c r="E114" s="159">
        <v>4700028941083</v>
      </c>
      <c r="F114" s="93" t="s">
        <v>235</v>
      </c>
      <c r="G114" s="93" t="s">
        <v>238</v>
      </c>
      <c r="H114" s="159">
        <v>2008191900</v>
      </c>
      <c r="I114" s="93" t="s">
        <v>186</v>
      </c>
      <c r="J114" s="23" t="s">
        <v>146</v>
      </c>
      <c r="K114" s="95">
        <v>20</v>
      </c>
      <c r="L114" s="95"/>
      <c r="M114" s="92">
        <f t="shared" si="138"/>
        <v>20.100000000000001</v>
      </c>
      <c r="N114" s="92">
        <v>20</v>
      </c>
      <c r="O114" s="92">
        <v>20</v>
      </c>
      <c r="P114" s="92">
        <v>1100</v>
      </c>
      <c r="Q114" s="92">
        <v>550</v>
      </c>
      <c r="R114" s="92">
        <v>150</v>
      </c>
      <c r="S114" s="152">
        <f t="shared" si="139"/>
        <v>4900</v>
      </c>
      <c r="T114" s="96"/>
      <c r="U114" s="97">
        <f t="shared" si="140"/>
        <v>4900</v>
      </c>
      <c r="V114" s="98">
        <v>5</v>
      </c>
      <c r="W114" s="99">
        <f t="shared" si="141"/>
        <v>24500</v>
      </c>
      <c r="X114" s="100">
        <f t="shared" si="142"/>
        <v>24500</v>
      </c>
      <c r="Y114" s="100">
        <f t="shared" si="143"/>
        <v>100</v>
      </c>
      <c r="Z114" s="100">
        <f t="shared" si="144"/>
        <v>0.25</v>
      </c>
      <c r="AA114" s="101">
        <f t="shared" si="137"/>
        <v>100.5</v>
      </c>
      <c r="AB114" s="102">
        <f t="shared" si="145"/>
        <v>0.45374999999999999</v>
      </c>
      <c r="AC114" s="100">
        <f t="shared" si="146"/>
        <v>245</v>
      </c>
    </row>
    <row r="115" spans="1:29" ht="22.5">
      <c r="A115" s="92"/>
      <c r="B115" s="92" t="s">
        <v>25</v>
      </c>
      <c r="C115" s="92" t="s">
        <v>137</v>
      </c>
      <c r="D115" s="151" t="s">
        <v>28</v>
      </c>
      <c r="E115" s="159">
        <v>4700028941090</v>
      </c>
      <c r="F115" s="93" t="s">
        <v>235</v>
      </c>
      <c r="G115" s="93" t="s">
        <v>238</v>
      </c>
      <c r="H115" s="159">
        <v>2008191900</v>
      </c>
      <c r="I115" s="93" t="s">
        <v>186</v>
      </c>
      <c r="J115" s="23" t="s">
        <v>147</v>
      </c>
      <c r="K115" s="95">
        <v>20</v>
      </c>
      <c r="L115" s="95"/>
      <c r="M115" s="92">
        <f t="shared" si="138"/>
        <v>20.100000000000001</v>
      </c>
      <c r="N115" s="92">
        <v>20</v>
      </c>
      <c r="O115" s="92">
        <v>20</v>
      </c>
      <c r="P115" s="92">
        <v>1100</v>
      </c>
      <c r="Q115" s="92">
        <v>550</v>
      </c>
      <c r="R115" s="92">
        <v>150</v>
      </c>
      <c r="S115" s="152">
        <f t="shared" si="139"/>
        <v>4900</v>
      </c>
      <c r="T115" s="96"/>
      <c r="U115" s="97">
        <f t="shared" si="140"/>
        <v>4900</v>
      </c>
      <c r="V115" s="98">
        <v>5</v>
      </c>
      <c r="W115" s="99">
        <f t="shared" si="141"/>
        <v>24500</v>
      </c>
      <c r="X115" s="100">
        <f t="shared" si="142"/>
        <v>24500</v>
      </c>
      <c r="Y115" s="100">
        <f t="shared" si="143"/>
        <v>100</v>
      </c>
      <c r="Z115" s="100">
        <f t="shared" si="144"/>
        <v>0.25</v>
      </c>
      <c r="AA115" s="101">
        <f t="shared" si="137"/>
        <v>100.5</v>
      </c>
      <c r="AB115" s="102">
        <f t="shared" si="145"/>
        <v>0.45374999999999999</v>
      </c>
      <c r="AC115" s="100">
        <f t="shared" si="146"/>
        <v>245</v>
      </c>
    </row>
    <row r="116" spans="1:29">
      <c r="A116" s="173" t="s">
        <v>136</v>
      </c>
      <c r="B116" s="173"/>
      <c r="C116" s="173"/>
      <c r="D116" s="173"/>
      <c r="E116" s="173"/>
      <c r="F116" s="173"/>
      <c r="G116" s="173"/>
      <c r="H116" s="173"/>
      <c r="I116" s="173"/>
      <c r="J116" s="173"/>
      <c r="K116" s="146"/>
      <c r="L116" s="146"/>
      <c r="M116" s="146"/>
      <c r="N116" s="146"/>
      <c r="O116" s="146"/>
      <c r="P116" s="146"/>
      <c r="Q116" s="146"/>
      <c r="R116" s="146"/>
      <c r="S116" s="146"/>
      <c r="T116" s="147"/>
      <c r="U116" s="148"/>
      <c r="V116" s="153">
        <f t="shared" ref="V116:AC116" si="147">SUM(V109:V115)</f>
        <v>35</v>
      </c>
      <c r="W116" s="154">
        <f t="shared" si="147"/>
        <v>171500</v>
      </c>
      <c r="X116" s="155">
        <f t="shared" si="147"/>
        <v>171500</v>
      </c>
      <c r="Y116" s="155">
        <f t="shared" si="147"/>
        <v>700</v>
      </c>
      <c r="Z116" s="155">
        <f t="shared" si="147"/>
        <v>1.75</v>
      </c>
      <c r="AA116" s="155">
        <f t="shared" si="147"/>
        <v>703.5</v>
      </c>
      <c r="AB116" s="156">
        <f t="shared" si="147"/>
        <v>3.1762499999999996</v>
      </c>
      <c r="AC116" s="155">
        <f t="shared" si="147"/>
        <v>1715</v>
      </c>
    </row>
    <row r="117" spans="1:29" s="112" customFormat="1" ht="22.5">
      <c r="A117" s="103"/>
      <c r="B117" s="103" t="s">
        <v>25</v>
      </c>
      <c r="C117" s="103" t="s">
        <v>137</v>
      </c>
      <c r="D117" s="157" t="s">
        <v>28</v>
      </c>
      <c r="E117" s="104">
        <v>4700028941106</v>
      </c>
      <c r="F117" s="104" t="s">
        <v>235</v>
      </c>
      <c r="G117" s="104" t="s">
        <v>238</v>
      </c>
      <c r="H117" s="104">
        <v>2008191900</v>
      </c>
      <c r="I117" s="104" t="s">
        <v>186</v>
      </c>
      <c r="J117" s="105" t="s">
        <v>179</v>
      </c>
      <c r="K117" s="103">
        <v>15</v>
      </c>
      <c r="L117" s="103"/>
      <c r="M117" s="103">
        <f>K117+0.7</f>
        <v>15.7</v>
      </c>
      <c r="N117" s="103">
        <v>40</v>
      </c>
      <c r="O117" s="103">
        <v>15</v>
      </c>
      <c r="P117" s="103">
        <v>410</v>
      </c>
      <c r="Q117" s="103">
        <v>280</v>
      </c>
      <c r="R117" s="103">
        <v>290</v>
      </c>
      <c r="S117" s="158">
        <f>250*15</f>
        <v>3750</v>
      </c>
      <c r="T117" s="106"/>
      <c r="U117" s="107">
        <f>S117*(1-T117)</f>
        <v>3750</v>
      </c>
      <c r="V117" s="108">
        <v>5</v>
      </c>
      <c r="W117" s="109">
        <f>V117*S117</f>
        <v>18750</v>
      </c>
      <c r="X117" s="110">
        <f>W117</f>
        <v>18750</v>
      </c>
      <c r="Y117" s="110">
        <f>V117*O117</f>
        <v>75</v>
      </c>
      <c r="Z117" s="110">
        <f>V117/N117</f>
        <v>0.125</v>
      </c>
      <c r="AA117" s="110">
        <f>V117*M117</f>
        <v>78.5</v>
      </c>
      <c r="AB117" s="111">
        <f>V117*((P117*Q117*R117/1000000000))</f>
        <v>0.16646</v>
      </c>
      <c r="AC117" s="110">
        <f>S117/K117</f>
        <v>250</v>
      </c>
    </row>
    <row r="118" spans="1:29" s="112" customFormat="1" ht="22.5">
      <c r="A118" s="103"/>
      <c r="B118" s="103" t="s">
        <v>25</v>
      </c>
      <c r="C118" s="103" t="s">
        <v>137</v>
      </c>
      <c r="D118" s="157" t="s">
        <v>28</v>
      </c>
      <c r="E118" s="104">
        <v>4700028941144</v>
      </c>
      <c r="F118" s="104" t="s">
        <v>235</v>
      </c>
      <c r="G118" s="104" t="s">
        <v>239</v>
      </c>
      <c r="H118" s="104">
        <v>2008191900</v>
      </c>
      <c r="I118" s="104" t="s">
        <v>186</v>
      </c>
      <c r="J118" s="105" t="s">
        <v>180</v>
      </c>
      <c r="K118" s="103">
        <v>15</v>
      </c>
      <c r="L118" s="103"/>
      <c r="M118" s="103">
        <f t="shared" ref="M118:M123" si="148">K118+0.7</f>
        <v>15.7</v>
      </c>
      <c r="N118" s="103">
        <v>40</v>
      </c>
      <c r="O118" s="103">
        <v>15</v>
      </c>
      <c r="P118" s="103">
        <v>410</v>
      </c>
      <c r="Q118" s="103">
        <v>280</v>
      </c>
      <c r="R118" s="103">
        <v>290</v>
      </c>
      <c r="S118" s="158">
        <f t="shared" ref="S118:S123" si="149">250*15</f>
        <v>3750</v>
      </c>
      <c r="T118" s="106"/>
      <c r="U118" s="107">
        <f t="shared" ref="U118:U123" si="150">S118*(1-T118)</f>
        <v>3750</v>
      </c>
      <c r="V118" s="108">
        <v>5</v>
      </c>
      <c r="W118" s="109">
        <f t="shared" ref="W118:W123" si="151">V118*S118</f>
        <v>18750</v>
      </c>
      <c r="X118" s="110">
        <f t="shared" ref="X118:X123" si="152">W118</f>
        <v>18750</v>
      </c>
      <c r="Y118" s="110">
        <f t="shared" ref="Y118:Y123" si="153">V118*O118</f>
        <v>75</v>
      </c>
      <c r="Z118" s="110">
        <f t="shared" ref="Z118:Z123" si="154">V118/N118</f>
        <v>0.125</v>
      </c>
      <c r="AA118" s="110">
        <f t="shared" ref="AA118:AA123" si="155">V118*M118</f>
        <v>78.5</v>
      </c>
      <c r="AB118" s="111">
        <f t="shared" ref="AB118:AB123" si="156">V118*((P118*Q118*R118/1000000000))</f>
        <v>0.16646</v>
      </c>
      <c r="AC118" s="110">
        <f t="shared" ref="AC118:AC123" si="157">S118/K118</f>
        <v>250</v>
      </c>
    </row>
    <row r="119" spans="1:29" s="112" customFormat="1" ht="22.5">
      <c r="A119" s="103"/>
      <c r="B119" s="103" t="s">
        <v>25</v>
      </c>
      <c r="C119" s="103" t="s">
        <v>137</v>
      </c>
      <c r="D119" s="157" t="s">
        <v>28</v>
      </c>
      <c r="E119" s="104">
        <v>4700028941120</v>
      </c>
      <c r="F119" s="104" t="s">
        <v>235</v>
      </c>
      <c r="G119" s="104" t="s">
        <v>240</v>
      </c>
      <c r="H119" s="104">
        <v>2008191900</v>
      </c>
      <c r="I119" s="104" t="s">
        <v>186</v>
      </c>
      <c r="J119" s="105" t="s">
        <v>181</v>
      </c>
      <c r="K119" s="103">
        <v>15</v>
      </c>
      <c r="L119" s="103"/>
      <c r="M119" s="103">
        <f t="shared" si="148"/>
        <v>15.7</v>
      </c>
      <c r="N119" s="103">
        <v>40</v>
      </c>
      <c r="O119" s="103">
        <v>15</v>
      </c>
      <c r="P119" s="103">
        <v>410</v>
      </c>
      <c r="Q119" s="103">
        <v>280</v>
      </c>
      <c r="R119" s="103">
        <v>290</v>
      </c>
      <c r="S119" s="158">
        <f t="shared" si="149"/>
        <v>3750</v>
      </c>
      <c r="T119" s="106"/>
      <c r="U119" s="107">
        <f t="shared" si="150"/>
        <v>3750</v>
      </c>
      <c r="V119" s="108">
        <v>5</v>
      </c>
      <c r="W119" s="109">
        <f t="shared" si="151"/>
        <v>18750</v>
      </c>
      <c r="X119" s="110">
        <f t="shared" si="152"/>
        <v>18750</v>
      </c>
      <c r="Y119" s="110">
        <f t="shared" si="153"/>
        <v>75</v>
      </c>
      <c r="Z119" s="110">
        <f t="shared" si="154"/>
        <v>0.125</v>
      </c>
      <c r="AA119" s="110">
        <f t="shared" si="155"/>
        <v>78.5</v>
      </c>
      <c r="AB119" s="111">
        <f t="shared" si="156"/>
        <v>0.16646</v>
      </c>
      <c r="AC119" s="110">
        <f t="shared" si="157"/>
        <v>250</v>
      </c>
    </row>
    <row r="120" spans="1:29" s="112" customFormat="1" ht="22.5">
      <c r="A120" s="103"/>
      <c r="B120" s="103" t="s">
        <v>25</v>
      </c>
      <c r="C120" s="103" t="s">
        <v>137</v>
      </c>
      <c r="D120" s="157" t="s">
        <v>28</v>
      </c>
      <c r="E120" s="104">
        <v>4700028941137</v>
      </c>
      <c r="F120" s="104" t="s">
        <v>235</v>
      </c>
      <c r="G120" s="104" t="s">
        <v>241</v>
      </c>
      <c r="H120" s="104">
        <v>2008191900</v>
      </c>
      <c r="I120" s="104" t="s">
        <v>186</v>
      </c>
      <c r="J120" s="105" t="s">
        <v>182</v>
      </c>
      <c r="K120" s="103">
        <v>15</v>
      </c>
      <c r="L120" s="103"/>
      <c r="M120" s="103">
        <f t="shared" si="148"/>
        <v>15.7</v>
      </c>
      <c r="N120" s="103">
        <v>40</v>
      </c>
      <c r="O120" s="103">
        <v>15</v>
      </c>
      <c r="P120" s="103">
        <v>410</v>
      </c>
      <c r="Q120" s="103">
        <v>280</v>
      </c>
      <c r="R120" s="103">
        <v>290</v>
      </c>
      <c r="S120" s="158">
        <f t="shared" si="149"/>
        <v>3750</v>
      </c>
      <c r="T120" s="106"/>
      <c r="U120" s="107">
        <f t="shared" si="150"/>
        <v>3750</v>
      </c>
      <c r="V120" s="108">
        <v>5</v>
      </c>
      <c r="W120" s="109">
        <f t="shared" si="151"/>
        <v>18750</v>
      </c>
      <c r="X120" s="110">
        <f t="shared" si="152"/>
        <v>18750</v>
      </c>
      <c r="Y120" s="110">
        <f t="shared" si="153"/>
        <v>75</v>
      </c>
      <c r="Z120" s="110">
        <f t="shared" si="154"/>
        <v>0.125</v>
      </c>
      <c r="AA120" s="110">
        <f t="shared" si="155"/>
        <v>78.5</v>
      </c>
      <c r="AB120" s="111">
        <f t="shared" si="156"/>
        <v>0.16646</v>
      </c>
      <c r="AC120" s="110">
        <f t="shared" si="157"/>
        <v>250</v>
      </c>
    </row>
    <row r="121" spans="1:29" s="112" customFormat="1" ht="22.5">
      <c r="A121" s="103"/>
      <c r="B121" s="103" t="s">
        <v>25</v>
      </c>
      <c r="C121" s="103" t="s">
        <v>137</v>
      </c>
      <c r="D121" s="157" t="s">
        <v>28</v>
      </c>
      <c r="E121" s="104">
        <v>4700028941113</v>
      </c>
      <c r="F121" s="104" t="s">
        <v>235</v>
      </c>
      <c r="G121" s="104" t="s">
        <v>242</v>
      </c>
      <c r="H121" s="104">
        <v>2008191900</v>
      </c>
      <c r="I121" s="104" t="s">
        <v>186</v>
      </c>
      <c r="J121" s="105" t="s">
        <v>183</v>
      </c>
      <c r="K121" s="103">
        <v>15</v>
      </c>
      <c r="L121" s="103"/>
      <c r="M121" s="103">
        <f t="shared" si="148"/>
        <v>15.7</v>
      </c>
      <c r="N121" s="103">
        <v>40</v>
      </c>
      <c r="O121" s="103">
        <v>15</v>
      </c>
      <c r="P121" s="103">
        <v>410</v>
      </c>
      <c r="Q121" s="103">
        <v>280</v>
      </c>
      <c r="R121" s="103">
        <v>290</v>
      </c>
      <c r="S121" s="158">
        <f t="shared" si="149"/>
        <v>3750</v>
      </c>
      <c r="T121" s="106"/>
      <c r="U121" s="107">
        <f t="shared" si="150"/>
        <v>3750</v>
      </c>
      <c r="V121" s="108">
        <v>5</v>
      </c>
      <c r="W121" s="109">
        <f t="shared" si="151"/>
        <v>18750</v>
      </c>
      <c r="X121" s="110">
        <f t="shared" si="152"/>
        <v>18750</v>
      </c>
      <c r="Y121" s="110">
        <f t="shared" si="153"/>
        <v>75</v>
      </c>
      <c r="Z121" s="110">
        <f t="shared" si="154"/>
        <v>0.125</v>
      </c>
      <c r="AA121" s="110">
        <f t="shared" si="155"/>
        <v>78.5</v>
      </c>
      <c r="AB121" s="111">
        <f t="shared" si="156"/>
        <v>0.16646</v>
      </c>
      <c r="AC121" s="110">
        <f t="shared" si="157"/>
        <v>250</v>
      </c>
    </row>
    <row r="122" spans="1:29" s="112" customFormat="1" ht="22.5">
      <c r="A122" s="103"/>
      <c r="B122" s="103" t="s">
        <v>25</v>
      </c>
      <c r="C122" s="103" t="s">
        <v>137</v>
      </c>
      <c r="D122" s="157" t="s">
        <v>28</v>
      </c>
      <c r="E122" s="104">
        <v>4700028941151</v>
      </c>
      <c r="F122" s="104" t="s">
        <v>235</v>
      </c>
      <c r="G122" s="104" t="s">
        <v>243</v>
      </c>
      <c r="H122" s="104">
        <v>2008191900</v>
      </c>
      <c r="I122" s="104" t="s">
        <v>186</v>
      </c>
      <c r="J122" s="105" t="s">
        <v>184</v>
      </c>
      <c r="K122" s="103">
        <v>15</v>
      </c>
      <c r="L122" s="103"/>
      <c r="M122" s="103">
        <f t="shared" si="148"/>
        <v>15.7</v>
      </c>
      <c r="N122" s="103">
        <v>40</v>
      </c>
      <c r="O122" s="103">
        <v>15</v>
      </c>
      <c r="P122" s="103">
        <v>410</v>
      </c>
      <c r="Q122" s="103">
        <v>280</v>
      </c>
      <c r="R122" s="103">
        <v>290</v>
      </c>
      <c r="S122" s="158">
        <f t="shared" si="149"/>
        <v>3750</v>
      </c>
      <c r="T122" s="106"/>
      <c r="U122" s="107">
        <f t="shared" si="150"/>
        <v>3750</v>
      </c>
      <c r="V122" s="108">
        <v>5</v>
      </c>
      <c r="W122" s="109">
        <f t="shared" si="151"/>
        <v>18750</v>
      </c>
      <c r="X122" s="110">
        <f t="shared" si="152"/>
        <v>18750</v>
      </c>
      <c r="Y122" s="110">
        <f t="shared" si="153"/>
        <v>75</v>
      </c>
      <c r="Z122" s="110">
        <f t="shared" si="154"/>
        <v>0.125</v>
      </c>
      <c r="AA122" s="110">
        <f t="shared" si="155"/>
        <v>78.5</v>
      </c>
      <c r="AB122" s="111">
        <f t="shared" si="156"/>
        <v>0.16646</v>
      </c>
      <c r="AC122" s="110">
        <f t="shared" si="157"/>
        <v>250</v>
      </c>
    </row>
    <row r="123" spans="1:29" s="112" customFormat="1" ht="22.5">
      <c r="A123" s="103"/>
      <c r="B123" s="103" t="s">
        <v>25</v>
      </c>
      <c r="C123" s="103" t="s">
        <v>137</v>
      </c>
      <c r="D123" s="157" t="s">
        <v>28</v>
      </c>
      <c r="E123" s="104">
        <v>4700028941168</v>
      </c>
      <c r="F123" s="104" t="s">
        <v>235</v>
      </c>
      <c r="G123" s="104" t="s">
        <v>244</v>
      </c>
      <c r="H123" s="104">
        <v>2008191900</v>
      </c>
      <c r="I123" s="104" t="s">
        <v>186</v>
      </c>
      <c r="J123" s="105" t="s">
        <v>185</v>
      </c>
      <c r="K123" s="103">
        <v>15</v>
      </c>
      <c r="L123" s="103"/>
      <c r="M123" s="103">
        <f t="shared" si="148"/>
        <v>15.7</v>
      </c>
      <c r="N123" s="103">
        <v>40</v>
      </c>
      <c r="O123" s="103">
        <v>15</v>
      </c>
      <c r="P123" s="103">
        <v>410</v>
      </c>
      <c r="Q123" s="103">
        <v>280</v>
      </c>
      <c r="R123" s="103">
        <v>290</v>
      </c>
      <c r="S123" s="158">
        <f t="shared" si="149"/>
        <v>3750</v>
      </c>
      <c r="T123" s="106"/>
      <c r="U123" s="107">
        <f t="shared" si="150"/>
        <v>3750</v>
      </c>
      <c r="V123" s="108">
        <v>5</v>
      </c>
      <c r="W123" s="109">
        <f t="shared" si="151"/>
        <v>18750</v>
      </c>
      <c r="X123" s="110">
        <f t="shared" si="152"/>
        <v>18750</v>
      </c>
      <c r="Y123" s="110">
        <f t="shared" si="153"/>
        <v>75</v>
      </c>
      <c r="Z123" s="110">
        <f t="shared" si="154"/>
        <v>0.125</v>
      </c>
      <c r="AA123" s="110">
        <f t="shared" si="155"/>
        <v>78.5</v>
      </c>
      <c r="AB123" s="111">
        <f t="shared" si="156"/>
        <v>0.16646</v>
      </c>
      <c r="AC123" s="110">
        <f t="shared" si="157"/>
        <v>250</v>
      </c>
    </row>
    <row r="124" spans="1:29">
      <c r="A124" s="173" t="s">
        <v>139</v>
      </c>
      <c r="B124" s="173"/>
      <c r="C124" s="173"/>
      <c r="D124" s="173"/>
      <c r="E124" s="173"/>
      <c r="F124" s="173"/>
      <c r="G124" s="173"/>
      <c r="H124" s="173"/>
      <c r="I124" s="173"/>
      <c r="J124" s="173"/>
      <c r="K124" s="146"/>
      <c r="L124" s="146"/>
      <c r="M124" s="146"/>
      <c r="N124" s="146"/>
      <c r="O124" s="146"/>
      <c r="P124" s="146"/>
      <c r="Q124" s="146"/>
      <c r="R124" s="146"/>
      <c r="S124" s="146"/>
      <c r="T124" s="147"/>
      <c r="U124" s="148"/>
      <c r="V124" s="153">
        <f t="shared" ref="V124:AC124" si="158">SUM(V117:V123)</f>
        <v>35</v>
      </c>
      <c r="W124" s="154">
        <f t="shared" si="158"/>
        <v>131250</v>
      </c>
      <c r="X124" s="155">
        <f t="shared" si="158"/>
        <v>131250</v>
      </c>
      <c r="Y124" s="155">
        <f t="shared" si="158"/>
        <v>525</v>
      </c>
      <c r="Z124" s="155">
        <f t="shared" si="158"/>
        <v>0.875</v>
      </c>
      <c r="AA124" s="155">
        <f t="shared" si="158"/>
        <v>549.5</v>
      </c>
      <c r="AB124" s="156">
        <f t="shared" si="158"/>
        <v>1.1652200000000001</v>
      </c>
      <c r="AC124" s="155">
        <f t="shared" si="158"/>
        <v>1750</v>
      </c>
    </row>
    <row r="125" spans="1:29" s="112" customFormat="1" ht="22.5">
      <c r="A125" s="113"/>
      <c r="B125" s="113" t="s">
        <v>41</v>
      </c>
      <c r="C125" s="92" t="s">
        <v>137</v>
      </c>
      <c r="D125" s="151" t="s">
        <v>28</v>
      </c>
      <c r="E125" s="159">
        <v>4700028941243</v>
      </c>
      <c r="F125" s="93" t="s">
        <v>235</v>
      </c>
      <c r="G125" s="93" t="s">
        <v>238</v>
      </c>
      <c r="H125" s="93">
        <v>2008191900</v>
      </c>
      <c r="I125" s="93" t="s">
        <v>186</v>
      </c>
      <c r="J125" s="94" t="s">
        <v>148</v>
      </c>
      <c r="K125" s="113">
        <v>1</v>
      </c>
      <c r="L125" s="113">
        <v>12</v>
      </c>
      <c r="M125" s="113">
        <f>L125+0.7</f>
        <v>12.7</v>
      </c>
      <c r="N125" s="113">
        <v>40</v>
      </c>
      <c r="O125" s="113">
        <f>L125*K125</f>
        <v>12</v>
      </c>
      <c r="P125" s="113">
        <v>410</v>
      </c>
      <c r="Q125" s="113">
        <v>280</v>
      </c>
      <c r="R125" s="92">
        <v>290</v>
      </c>
      <c r="S125" s="160">
        <v>255</v>
      </c>
      <c r="T125" s="114"/>
      <c r="U125" s="115">
        <f>(S125*L125)*(1-T125)</f>
        <v>3060</v>
      </c>
      <c r="V125" s="116">
        <v>5</v>
      </c>
      <c r="W125" s="117">
        <f>V125*U125</f>
        <v>15300</v>
      </c>
      <c r="X125" s="118">
        <f t="shared" ref="X125:X131" si="159">V125*U125</f>
        <v>15300</v>
      </c>
      <c r="Y125" s="118">
        <f t="shared" ref="Y125:Y131" si="160">V125*O125</f>
        <v>60</v>
      </c>
      <c r="Z125" s="118">
        <f t="shared" ref="Z125:Z131" si="161">V125/N125</f>
        <v>0.125</v>
      </c>
      <c r="AA125" s="118">
        <f t="shared" ref="AA125:AA131" si="162">V125*M125</f>
        <v>63.5</v>
      </c>
      <c r="AB125" s="119">
        <f t="shared" ref="AB125:AB131" si="163">V125*((P125*Q125*R125/1000000000))</f>
        <v>0.16646</v>
      </c>
      <c r="AC125" s="100">
        <f>S125/K125</f>
        <v>255</v>
      </c>
    </row>
    <row r="126" spans="1:29" s="112" customFormat="1" ht="22.5">
      <c r="A126" s="113"/>
      <c r="B126" s="113" t="s">
        <v>41</v>
      </c>
      <c r="C126" s="92" t="s">
        <v>137</v>
      </c>
      <c r="D126" s="151" t="s">
        <v>28</v>
      </c>
      <c r="E126" s="159">
        <v>4700028941304</v>
      </c>
      <c r="F126" s="93" t="s">
        <v>235</v>
      </c>
      <c r="G126" s="93" t="s">
        <v>238</v>
      </c>
      <c r="H126" s="93">
        <v>2008191900</v>
      </c>
      <c r="I126" s="93" t="s">
        <v>186</v>
      </c>
      <c r="J126" s="23" t="s">
        <v>149</v>
      </c>
      <c r="K126" s="113">
        <v>1</v>
      </c>
      <c r="L126" s="113">
        <v>12</v>
      </c>
      <c r="M126" s="113">
        <f t="shared" ref="M126:M131" si="164">L126+0.7</f>
        <v>12.7</v>
      </c>
      <c r="N126" s="113">
        <v>40</v>
      </c>
      <c r="O126" s="113">
        <f t="shared" ref="O126:O131" si="165">L126*K126</f>
        <v>12</v>
      </c>
      <c r="P126" s="113">
        <v>410</v>
      </c>
      <c r="Q126" s="113">
        <v>280</v>
      </c>
      <c r="R126" s="92">
        <v>290</v>
      </c>
      <c r="S126" s="160">
        <v>255</v>
      </c>
      <c r="T126" s="114"/>
      <c r="U126" s="115">
        <f t="shared" ref="U126:U131" si="166">(S126*L126)*(1-T126)</f>
        <v>3060</v>
      </c>
      <c r="V126" s="116">
        <v>5</v>
      </c>
      <c r="W126" s="117">
        <f t="shared" ref="W126:W131" si="167">V126*U126</f>
        <v>15300</v>
      </c>
      <c r="X126" s="118">
        <f t="shared" si="159"/>
        <v>15300</v>
      </c>
      <c r="Y126" s="118">
        <f t="shared" si="160"/>
        <v>60</v>
      </c>
      <c r="Z126" s="118">
        <f t="shared" si="161"/>
        <v>0.125</v>
      </c>
      <c r="AA126" s="118">
        <f t="shared" si="162"/>
        <v>63.5</v>
      </c>
      <c r="AB126" s="119">
        <f t="shared" si="163"/>
        <v>0.16646</v>
      </c>
      <c r="AC126" s="100">
        <f t="shared" ref="AC126:AC131" si="168">S126/K126</f>
        <v>255</v>
      </c>
    </row>
    <row r="127" spans="1:29" s="112" customFormat="1" ht="22.5">
      <c r="A127" s="113"/>
      <c r="B127" s="113" t="s">
        <v>41</v>
      </c>
      <c r="C127" s="92" t="s">
        <v>137</v>
      </c>
      <c r="D127" s="151" t="s">
        <v>28</v>
      </c>
      <c r="E127" s="159">
        <v>4700028941267</v>
      </c>
      <c r="F127" s="93" t="s">
        <v>235</v>
      </c>
      <c r="G127" s="93" t="s">
        <v>238</v>
      </c>
      <c r="H127" s="93">
        <v>2008191900</v>
      </c>
      <c r="I127" s="93" t="s">
        <v>186</v>
      </c>
      <c r="J127" s="23" t="s">
        <v>150</v>
      </c>
      <c r="K127" s="113">
        <v>1</v>
      </c>
      <c r="L127" s="113">
        <v>12</v>
      </c>
      <c r="M127" s="113">
        <f t="shared" si="164"/>
        <v>12.7</v>
      </c>
      <c r="N127" s="113">
        <v>40</v>
      </c>
      <c r="O127" s="113">
        <f t="shared" si="165"/>
        <v>12</v>
      </c>
      <c r="P127" s="113">
        <v>410</v>
      </c>
      <c r="Q127" s="113">
        <v>280</v>
      </c>
      <c r="R127" s="92">
        <v>290</v>
      </c>
      <c r="S127" s="160">
        <v>255</v>
      </c>
      <c r="T127" s="114"/>
      <c r="U127" s="115">
        <f t="shared" si="166"/>
        <v>3060</v>
      </c>
      <c r="V127" s="116">
        <v>5</v>
      </c>
      <c r="W127" s="117">
        <f t="shared" si="167"/>
        <v>15300</v>
      </c>
      <c r="X127" s="118">
        <f t="shared" si="159"/>
        <v>15300</v>
      </c>
      <c r="Y127" s="118">
        <f t="shared" si="160"/>
        <v>60</v>
      </c>
      <c r="Z127" s="118">
        <f t="shared" si="161"/>
        <v>0.125</v>
      </c>
      <c r="AA127" s="118">
        <f t="shared" si="162"/>
        <v>63.5</v>
      </c>
      <c r="AB127" s="119">
        <f t="shared" si="163"/>
        <v>0.16646</v>
      </c>
      <c r="AC127" s="100">
        <f t="shared" si="168"/>
        <v>255</v>
      </c>
    </row>
    <row r="128" spans="1:29" s="112" customFormat="1" ht="22.5">
      <c r="A128" s="113"/>
      <c r="B128" s="113" t="s">
        <v>41</v>
      </c>
      <c r="C128" s="92" t="s">
        <v>137</v>
      </c>
      <c r="D128" s="151" t="s">
        <v>28</v>
      </c>
      <c r="E128" s="159">
        <v>4700028941250</v>
      </c>
      <c r="F128" s="93" t="s">
        <v>235</v>
      </c>
      <c r="G128" s="93" t="s">
        <v>238</v>
      </c>
      <c r="H128" s="93">
        <v>2008191900</v>
      </c>
      <c r="I128" s="93" t="s">
        <v>186</v>
      </c>
      <c r="J128" s="23" t="s">
        <v>151</v>
      </c>
      <c r="K128" s="113">
        <v>1</v>
      </c>
      <c r="L128" s="113">
        <v>12</v>
      </c>
      <c r="M128" s="113">
        <f t="shared" si="164"/>
        <v>12.7</v>
      </c>
      <c r="N128" s="113">
        <v>40</v>
      </c>
      <c r="O128" s="113">
        <f t="shared" si="165"/>
        <v>12</v>
      </c>
      <c r="P128" s="113">
        <v>410</v>
      </c>
      <c r="Q128" s="113">
        <v>280</v>
      </c>
      <c r="R128" s="92">
        <v>290</v>
      </c>
      <c r="S128" s="160">
        <v>255</v>
      </c>
      <c r="T128" s="114"/>
      <c r="U128" s="115">
        <f t="shared" si="166"/>
        <v>3060</v>
      </c>
      <c r="V128" s="116">
        <v>5</v>
      </c>
      <c r="W128" s="117">
        <f t="shared" si="167"/>
        <v>15300</v>
      </c>
      <c r="X128" s="118">
        <f t="shared" si="159"/>
        <v>15300</v>
      </c>
      <c r="Y128" s="118">
        <f t="shared" si="160"/>
        <v>60</v>
      </c>
      <c r="Z128" s="118">
        <f t="shared" si="161"/>
        <v>0.125</v>
      </c>
      <c r="AA128" s="118">
        <f t="shared" si="162"/>
        <v>63.5</v>
      </c>
      <c r="AB128" s="119">
        <f t="shared" si="163"/>
        <v>0.16646</v>
      </c>
      <c r="AC128" s="100">
        <f t="shared" si="168"/>
        <v>255</v>
      </c>
    </row>
    <row r="129" spans="1:29" s="112" customFormat="1" ht="22.5">
      <c r="A129" s="113"/>
      <c r="B129" s="113" t="s">
        <v>41</v>
      </c>
      <c r="C129" s="92" t="s">
        <v>137</v>
      </c>
      <c r="D129" s="151" t="s">
        <v>28</v>
      </c>
      <c r="E129" s="159">
        <v>4700028941274</v>
      </c>
      <c r="F129" s="93" t="s">
        <v>235</v>
      </c>
      <c r="G129" s="93" t="s">
        <v>238</v>
      </c>
      <c r="H129" s="93">
        <v>2008191900</v>
      </c>
      <c r="I129" s="93" t="s">
        <v>186</v>
      </c>
      <c r="J129" s="23" t="s">
        <v>152</v>
      </c>
      <c r="K129" s="113">
        <v>1</v>
      </c>
      <c r="L129" s="113">
        <v>12</v>
      </c>
      <c r="M129" s="113">
        <f t="shared" si="164"/>
        <v>12.7</v>
      </c>
      <c r="N129" s="113">
        <v>40</v>
      </c>
      <c r="O129" s="113">
        <f t="shared" si="165"/>
        <v>12</v>
      </c>
      <c r="P129" s="113">
        <v>410</v>
      </c>
      <c r="Q129" s="113">
        <v>280</v>
      </c>
      <c r="R129" s="92">
        <v>290</v>
      </c>
      <c r="S129" s="160">
        <v>255</v>
      </c>
      <c r="T129" s="114"/>
      <c r="U129" s="115">
        <f t="shared" si="166"/>
        <v>3060</v>
      </c>
      <c r="V129" s="116">
        <v>5</v>
      </c>
      <c r="W129" s="117">
        <f t="shared" si="167"/>
        <v>15300</v>
      </c>
      <c r="X129" s="118">
        <f t="shared" si="159"/>
        <v>15300</v>
      </c>
      <c r="Y129" s="118">
        <f t="shared" si="160"/>
        <v>60</v>
      </c>
      <c r="Z129" s="118">
        <f t="shared" si="161"/>
        <v>0.125</v>
      </c>
      <c r="AA129" s="118">
        <f t="shared" si="162"/>
        <v>63.5</v>
      </c>
      <c r="AB129" s="119">
        <f t="shared" si="163"/>
        <v>0.16646</v>
      </c>
      <c r="AC129" s="100">
        <f t="shared" si="168"/>
        <v>255</v>
      </c>
    </row>
    <row r="130" spans="1:29" s="112" customFormat="1" ht="22.5">
      <c r="A130" s="113"/>
      <c r="B130" s="113" t="s">
        <v>41</v>
      </c>
      <c r="C130" s="92" t="s">
        <v>137</v>
      </c>
      <c r="D130" s="151" t="s">
        <v>28</v>
      </c>
      <c r="E130" s="159">
        <v>4700028941281</v>
      </c>
      <c r="F130" s="93" t="s">
        <v>235</v>
      </c>
      <c r="G130" s="93" t="s">
        <v>238</v>
      </c>
      <c r="H130" s="93">
        <v>2008191900</v>
      </c>
      <c r="I130" s="93" t="s">
        <v>186</v>
      </c>
      <c r="J130" s="23" t="s">
        <v>153</v>
      </c>
      <c r="K130" s="113">
        <v>1</v>
      </c>
      <c r="L130" s="113">
        <v>12</v>
      </c>
      <c r="M130" s="113">
        <f t="shared" si="164"/>
        <v>12.7</v>
      </c>
      <c r="N130" s="113">
        <v>40</v>
      </c>
      <c r="O130" s="113">
        <f t="shared" si="165"/>
        <v>12</v>
      </c>
      <c r="P130" s="113">
        <v>410</v>
      </c>
      <c r="Q130" s="113">
        <v>280</v>
      </c>
      <c r="R130" s="92">
        <v>290</v>
      </c>
      <c r="S130" s="160">
        <v>255</v>
      </c>
      <c r="T130" s="114"/>
      <c r="U130" s="115">
        <f t="shared" si="166"/>
        <v>3060</v>
      </c>
      <c r="V130" s="116">
        <v>5</v>
      </c>
      <c r="W130" s="117">
        <f t="shared" si="167"/>
        <v>15300</v>
      </c>
      <c r="X130" s="118">
        <f t="shared" si="159"/>
        <v>15300</v>
      </c>
      <c r="Y130" s="118">
        <f t="shared" si="160"/>
        <v>60</v>
      </c>
      <c r="Z130" s="118">
        <f t="shared" si="161"/>
        <v>0.125</v>
      </c>
      <c r="AA130" s="118">
        <f t="shared" si="162"/>
        <v>63.5</v>
      </c>
      <c r="AB130" s="119">
        <f t="shared" si="163"/>
        <v>0.16646</v>
      </c>
      <c r="AC130" s="100">
        <f t="shared" si="168"/>
        <v>255</v>
      </c>
    </row>
    <row r="131" spans="1:29" s="112" customFormat="1" ht="22.5">
      <c r="A131" s="113"/>
      <c r="B131" s="113" t="s">
        <v>41</v>
      </c>
      <c r="C131" s="92" t="s">
        <v>137</v>
      </c>
      <c r="D131" s="151" t="s">
        <v>28</v>
      </c>
      <c r="E131" s="159">
        <v>4700028941298</v>
      </c>
      <c r="F131" s="93" t="s">
        <v>235</v>
      </c>
      <c r="G131" s="93" t="s">
        <v>238</v>
      </c>
      <c r="H131" s="93">
        <v>2008191900</v>
      </c>
      <c r="I131" s="93" t="s">
        <v>186</v>
      </c>
      <c r="J131" s="23" t="s">
        <v>154</v>
      </c>
      <c r="K131" s="113">
        <v>1</v>
      </c>
      <c r="L131" s="113">
        <v>12</v>
      </c>
      <c r="M131" s="113">
        <f t="shared" si="164"/>
        <v>12.7</v>
      </c>
      <c r="N131" s="113">
        <v>40</v>
      </c>
      <c r="O131" s="113">
        <f t="shared" si="165"/>
        <v>12</v>
      </c>
      <c r="P131" s="113">
        <v>410</v>
      </c>
      <c r="Q131" s="113">
        <v>280</v>
      </c>
      <c r="R131" s="92">
        <v>290</v>
      </c>
      <c r="S131" s="160">
        <v>255</v>
      </c>
      <c r="T131" s="114"/>
      <c r="U131" s="115">
        <f t="shared" si="166"/>
        <v>3060</v>
      </c>
      <c r="V131" s="116">
        <v>5</v>
      </c>
      <c r="W131" s="117">
        <f t="shared" si="167"/>
        <v>15300</v>
      </c>
      <c r="X131" s="118">
        <f t="shared" si="159"/>
        <v>15300</v>
      </c>
      <c r="Y131" s="118">
        <f t="shared" si="160"/>
        <v>60</v>
      </c>
      <c r="Z131" s="118">
        <f t="shared" si="161"/>
        <v>0.125</v>
      </c>
      <c r="AA131" s="118">
        <f t="shared" si="162"/>
        <v>63.5</v>
      </c>
      <c r="AB131" s="119">
        <f t="shared" si="163"/>
        <v>0.16646</v>
      </c>
      <c r="AC131" s="100">
        <f t="shared" si="168"/>
        <v>255</v>
      </c>
    </row>
    <row r="132" spans="1:29">
      <c r="A132" s="173" t="s">
        <v>140</v>
      </c>
      <c r="B132" s="173"/>
      <c r="C132" s="173"/>
      <c r="D132" s="173"/>
      <c r="E132" s="173"/>
      <c r="F132" s="173"/>
      <c r="G132" s="173"/>
      <c r="H132" s="173"/>
      <c r="I132" s="173"/>
      <c r="J132" s="173"/>
      <c r="K132" s="146"/>
      <c r="L132" s="146"/>
      <c r="M132" s="146"/>
      <c r="N132" s="146"/>
      <c r="O132" s="146"/>
      <c r="P132" s="146"/>
      <c r="Q132" s="146"/>
      <c r="R132" s="146"/>
      <c r="S132" s="146"/>
      <c r="T132" s="147"/>
      <c r="U132" s="148"/>
      <c r="V132" s="153">
        <f t="shared" ref="V132:AC132" si="169">SUM(V125:V131)</f>
        <v>35</v>
      </c>
      <c r="W132" s="154">
        <f t="shared" si="169"/>
        <v>107100</v>
      </c>
      <c r="X132" s="155">
        <f t="shared" si="169"/>
        <v>107100</v>
      </c>
      <c r="Y132" s="155">
        <f t="shared" si="169"/>
        <v>420</v>
      </c>
      <c r="Z132" s="155">
        <f t="shared" si="169"/>
        <v>0.875</v>
      </c>
      <c r="AA132" s="155">
        <f t="shared" si="169"/>
        <v>444.5</v>
      </c>
      <c r="AB132" s="156">
        <f t="shared" si="169"/>
        <v>1.1652200000000001</v>
      </c>
      <c r="AC132" s="155">
        <f t="shared" si="169"/>
        <v>1785</v>
      </c>
    </row>
    <row r="133" spans="1:29" s="112" customFormat="1" ht="22.5">
      <c r="A133" s="103"/>
      <c r="B133" s="103" t="s">
        <v>41</v>
      </c>
      <c r="C133" s="103" t="s">
        <v>137</v>
      </c>
      <c r="D133" s="157" t="s">
        <v>28</v>
      </c>
      <c r="E133" s="104">
        <v>4700028941175</v>
      </c>
      <c r="F133" s="104" t="s">
        <v>235</v>
      </c>
      <c r="G133" s="104" t="s">
        <v>238</v>
      </c>
      <c r="H133" s="104">
        <v>2008191900</v>
      </c>
      <c r="I133" s="104" t="s">
        <v>186</v>
      </c>
      <c r="J133" s="105" t="s">
        <v>155</v>
      </c>
      <c r="K133" s="103">
        <v>0.5</v>
      </c>
      <c r="L133" s="103">
        <v>20</v>
      </c>
      <c r="M133" s="103">
        <f>K133*L133+0.7</f>
        <v>10.7</v>
      </c>
      <c r="N133" s="103">
        <v>40</v>
      </c>
      <c r="O133" s="103">
        <f>L133*K133</f>
        <v>10</v>
      </c>
      <c r="P133" s="103">
        <v>410</v>
      </c>
      <c r="Q133" s="103">
        <v>280</v>
      </c>
      <c r="R133" s="103">
        <v>290</v>
      </c>
      <c r="S133" s="158">
        <f>260/2</f>
        <v>130</v>
      </c>
      <c r="T133" s="106"/>
      <c r="U133" s="107">
        <f>(S133*L133)*(1-T133)</f>
        <v>2600</v>
      </c>
      <c r="V133" s="108">
        <v>5</v>
      </c>
      <c r="W133" s="109">
        <f>V133*U133</f>
        <v>13000</v>
      </c>
      <c r="X133" s="110">
        <f t="shared" ref="X133:X139" si="170">V133*U133</f>
        <v>13000</v>
      </c>
      <c r="Y133" s="110">
        <f>V133*O133</f>
        <v>50</v>
      </c>
      <c r="Z133" s="110">
        <f t="shared" ref="Z133:Z139" si="171">V133/N133</f>
        <v>0.125</v>
      </c>
      <c r="AA133" s="110">
        <f t="shared" ref="AA133:AA139" si="172">V133*M133</f>
        <v>53.5</v>
      </c>
      <c r="AB133" s="111">
        <f t="shared" ref="AB133:AB139" si="173">V133*((P133*Q133*R133/1000000000))</f>
        <v>0.16646</v>
      </c>
      <c r="AC133" s="110">
        <f>S133/K133</f>
        <v>260</v>
      </c>
    </row>
    <row r="134" spans="1:29" s="112" customFormat="1" ht="22.5">
      <c r="A134" s="103"/>
      <c r="B134" s="103" t="s">
        <v>41</v>
      </c>
      <c r="C134" s="103" t="s">
        <v>137</v>
      </c>
      <c r="D134" s="157" t="s">
        <v>28</v>
      </c>
      <c r="E134" s="104">
        <v>4700028941236</v>
      </c>
      <c r="F134" s="104" t="s">
        <v>235</v>
      </c>
      <c r="G134" s="104" t="s">
        <v>239</v>
      </c>
      <c r="H134" s="104">
        <v>2008191900</v>
      </c>
      <c r="I134" s="104" t="s">
        <v>186</v>
      </c>
      <c r="J134" s="105" t="s">
        <v>156</v>
      </c>
      <c r="K134" s="103">
        <v>0.5</v>
      </c>
      <c r="L134" s="103">
        <v>20</v>
      </c>
      <c r="M134" s="103">
        <f t="shared" ref="M134:M139" si="174">K134*L134+0.7</f>
        <v>10.7</v>
      </c>
      <c r="N134" s="103">
        <v>40</v>
      </c>
      <c r="O134" s="103">
        <f t="shared" ref="O134:O139" si="175">L134*K134</f>
        <v>10</v>
      </c>
      <c r="P134" s="103">
        <v>410</v>
      </c>
      <c r="Q134" s="103">
        <v>280</v>
      </c>
      <c r="R134" s="103">
        <v>290</v>
      </c>
      <c r="S134" s="158">
        <f t="shared" ref="S134:S139" si="176">260/2</f>
        <v>130</v>
      </c>
      <c r="T134" s="106"/>
      <c r="U134" s="107">
        <f t="shared" ref="U134:U139" si="177">(S134*L134)*(1-T134)</f>
        <v>2600</v>
      </c>
      <c r="V134" s="108">
        <v>5</v>
      </c>
      <c r="W134" s="109">
        <f t="shared" ref="W134:W139" si="178">V134*U134</f>
        <v>13000</v>
      </c>
      <c r="X134" s="110">
        <f t="shared" si="170"/>
        <v>13000</v>
      </c>
      <c r="Y134" s="110">
        <f t="shared" ref="Y134:Y139" si="179">V134*O134</f>
        <v>50</v>
      </c>
      <c r="Z134" s="110">
        <f t="shared" si="171"/>
        <v>0.125</v>
      </c>
      <c r="AA134" s="110">
        <f t="shared" si="172"/>
        <v>53.5</v>
      </c>
      <c r="AB134" s="111">
        <f t="shared" si="173"/>
        <v>0.16646</v>
      </c>
      <c r="AC134" s="110">
        <f t="shared" ref="AC134:AC139" si="180">S134/K134</f>
        <v>260</v>
      </c>
    </row>
    <row r="135" spans="1:29" s="112" customFormat="1" ht="22.5">
      <c r="A135" s="103"/>
      <c r="B135" s="103" t="s">
        <v>41</v>
      </c>
      <c r="C135" s="103" t="s">
        <v>137</v>
      </c>
      <c r="D135" s="157" t="s">
        <v>28</v>
      </c>
      <c r="E135" s="104">
        <v>4700028941199</v>
      </c>
      <c r="F135" s="104" t="s">
        <v>235</v>
      </c>
      <c r="G135" s="104" t="s">
        <v>240</v>
      </c>
      <c r="H135" s="104">
        <v>2008191900</v>
      </c>
      <c r="I135" s="104" t="s">
        <v>186</v>
      </c>
      <c r="J135" s="105" t="s">
        <v>157</v>
      </c>
      <c r="K135" s="103">
        <v>0.5</v>
      </c>
      <c r="L135" s="103">
        <v>20</v>
      </c>
      <c r="M135" s="103">
        <f t="shared" si="174"/>
        <v>10.7</v>
      </c>
      <c r="N135" s="103">
        <v>40</v>
      </c>
      <c r="O135" s="103">
        <f t="shared" si="175"/>
        <v>10</v>
      </c>
      <c r="P135" s="103">
        <v>410</v>
      </c>
      <c r="Q135" s="103">
        <v>280</v>
      </c>
      <c r="R135" s="103">
        <v>290</v>
      </c>
      <c r="S135" s="158">
        <f t="shared" si="176"/>
        <v>130</v>
      </c>
      <c r="T135" s="106"/>
      <c r="U135" s="107">
        <f t="shared" si="177"/>
        <v>2600</v>
      </c>
      <c r="V135" s="108">
        <v>5</v>
      </c>
      <c r="W135" s="109">
        <f t="shared" si="178"/>
        <v>13000</v>
      </c>
      <c r="X135" s="110">
        <f t="shared" si="170"/>
        <v>13000</v>
      </c>
      <c r="Y135" s="110">
        <f t="shared" si="179"/>
        <v>50</v>
      </c>
      <c r="Z135" s="110">
        <f t="shared" si="171"/>
        <v>0.125</v>
      </c>
      <c r="AA135" s="110">
        <f t="shared" si="172"/>
        <v>53.5</v>
      </c>
      <c r="AB135" s="111">
        <f t="shared" si="173"/>
        <v>0.16646</v>
      </c>
      <c r="AC135" s="110">
        <f t="shared" si="180"/>
        <v>260</v>
      </c>
    </row>
    <row r="136" spans="1:29" s="112" customFormat="1" ht="22.5">
      <c r="A136" s="103"/>
      <c r="B136" s="103" t="s">
        <v>41</v>
      </c>
      <c r="C136" s="103" t="s">
        <v>137</v>
      </c>
      <c r="D136" s="157" t="s">
        <v>28</v>
      </c>
      <c r="E136" s="104">
        <v>4700028941182</v>
      </c>
      <c r="F136" s="104" t="s">
        <v>235</v>
      </c>
      <c r="G136" s="104" t="s">
        <v>241</v>
      </c>
      <c r="H136" s="104">
        <v>2008191900</v>
      </c>
      <c r="I136" s="104" t="s">
        <v>186</v>
      </c>
      <c r="J136" s="105" t="s">
        <v>158</v>
      </c>
      <c r="K136" s="103">
        <v>0.5</v>
      </c>
      <c r="L136" s="103">
        <v>20</v>
      </c>
      <c r="M136" s="103">
        <f t="shared" si="174"/>
        <v>10.7</v>
      </c>
      <c r="N136" s="103">
        <v>40</v>
      </c>
      <c r="O136" s="103">
        <f t="shared" si="175"/>
        <v>10</v>
      </c>
      <c r="P136" s="103">
        <v>410</v>
      </c>
      <c r="Q136" s="103">
        <v>280</v>
      </c>
      <c r="R136" s="103">
        <v>290</v>
      </c>
      <c r="S136" s="158">
        <f t="shared" si="176"/>
        <v>130</v>
      </c>
      <c r="T136" s="106"/>
      <c r="U136" s="107">
        <f t="shared" si="177"/>
        <v>2600</v>
      </c>
      <c r="V136" s="108">
        <v>5</v>
      </c>
      <c r="W136" s="109">
        <f t="shared" si="178"/>
        <v>13000</v>
      </c>
      <c r="X136" s="110">
        <f t="shared" si="170"/>
        <v>13000</v>
      </c>
      <c r="Y136" s="110">
        <f t="shared" si="179"/>
        <v>50</v>
      </c>
      <c r="Z136" s="110">
        <f t="shared" si="171"/>
        <v>0.125</v>
      </c>
      <c r="AA136" s="110">
        <f t="shared" si="172"/>
        <v>53.5</v>
      </c>
      <c r="AB136" s="111">
        <f t="shared" si="173"/>
        <v>0.16646</v>
      </c>
      <c r="AC136" s="110">
        <f t="shared" si="180"/>
        <v>260</v>
      </c>
    </row>
    <row r="137" spans="1:29" s="112" customFormat="1" ht="22.5">
      <c r="A137" s="103"/>
      <c r="B137" s="103" t="s">
        <v>41</v>
      </c>
      <c r="C137" s="103" t="s">
        <v>137</v>
      </c>
      <c r="D137" s="157" t="s">
        <v>28</v>
      </c>
      <c r="E137" s="104">
        <v>4700028941205</v>
      </c>
      <c r="F137" s="104" t="s">
        <v>235</v>
      </c>
      <c r="G137" s="104" t="s">
        <v>242</v>
      </c>
      <c r="H137" s="104">
        <v>2008191900</v>
      </c>
      <c r="I137" s="104" t="s">
        <v>186</v>
      </c>
      <c r="J137" s="105" t="s">
        <v>159</v>
      </c>
      <c r="K137" s="103">
        <v>0.5</v>
      </c>
      <c r="L137" s="103">
        <v>20</v>
      </c>
      <c r="M137" s="103">
        <f t="shared" si="174"/>
        <v>10.7</v>
      </c>
      <c r="N137" s="103">
        <v>40</v>
      </c>
      <c r="O137" s="103">
        <f t="shared" si="175"/>
        <v>10</v>
      </c>
      <c r="P137" s="103">
        <v>410</v>
      </c>
      <c r="Q137" s="103">
        <v>280</v>
      </c>
      <c r="R137" s="103">
        <v>290</v>
      </c>
      <c r="S137" s="158">
        <f t="shared" si="176"/>
        <v>130</v>
      </c>
      <c r="T137" s="106"/>
      <c r="U137" s="107">
        <f t="shared" si="177"/>
        <v>2600</v>
      </c>
      <c r="V137" s="108">
        <v>5</v>
      </c>
      <c r="W137" s="109">
        <f t="shared" si="178"/>
        <v>13000</v>
      </c>
      <c r="X137" s="110">
        <f t="shared" si="170"/>
        <v>13000</v>
      </c>
      <c r="Y137" s="110">
        <f t="shared" si="179"/>
        <v>50</v>
      </c>
      <c r="Z137" s="110">
        <f t="shared" si="171"/>
        <v>0.125</v>
      </c>
      <c r="AA137" s="110">
        <f t="shared" si="172"/>
        <v>53.5</v>
      </c>
      <c r="AB137" s="111">
        <f t="shared" si="173"/>
        <v>0.16646</v>
      </c>
      <c r="AC137" s="110">
        <f t="shared" si="180"/>
        <v>260</v>
      </c>
    </row>
    <row r="138" spans="1:29" s="112" customFormat="1" ht="22.5">
      <c r="A138" s="103"/>
      <c r="B138" s="103" t="s">
        <v>41</v>
      </c>
      <c r="C138" s="103" t="s">
        <v>137</v>
      </c>
      <c r="D138" s="157" t="s">
        <v>28</v>
      </c>
      <c r="E138" s="104">
        <v>4700028941212</v>
      </c>
      <c r="F138" s="104" t="s">
        <v>235</v>
      </c>
      <c r="G138" s="104" t="s">
        <v>243</v>
      </c>
      <c r="H138" s="104">
        <v>2008191900</v>
      </c>
      <c r="I138" s="104" t="s">
        <v>186</v>
      </c>
      <c r="J138" s="105" t="s">
        <v>160</v>
      </c>
      <c r="K138" s="103">
        <v>0.5</v>
      </c>
      <c r="L138" s="103">
        <v>20</v>
      </c>
      <c r="M138" s="103">
        <f t="shared" si="174"/>
        <v>10.7</v>
      </c>
      <c r="N138" s="103">
        <v>40</v>
      </c>
      <c r="O138" s="103">
        <f t="shared" si="175"/>
        <v>10</v>
      </c>
      <c r="P138" s="103">
        <v>410</v>
      </c>
      <c r="Q138" s="103">
        <v>280</v>
      </c>
      <c r="R138" s="103">
        <v>290</v>
      </c>
      <c r="S138" s="158">
        <f t="shared" si="176"/>
        <v>130</v>
      </c>
      <c r="T138" s="106"/>
      <c r="U138" s="107">
        <f t="shared" si="177"/>
        <v>2600</v>
      </c>
      <c r="V138" s="108">
        <v>5</v>
      </c>
      <c r="W138" s="109">
        <f t="shared" si="178"/>
        <v>13000</v>
      </c>
      <c r="X138" s="110">
        <f t="shared" si="170"/>
        <v>13000</v>
      </c>
      <c r="Y138" s="110">
        <f t="shared" si="179"/>
        <v>50</v>
      </c>
      <c r="Z138" s="110">
        <f t="shared" si="171"/>
        <v>0.125</v>
      </c>
      <c r="AA138" s="110">
        <f t="shared" si="172"/>
        <v>53.5</v>
      </c>
      <c r="AB138" s="111">
        <f t="shared" si="173"/>
        <v>0.16646</v>
      </c>
      <c r="AC138" s="110">
        <f t="shared" si="180"/>
        <v>260</v>
      </c>
    </row>
    <row r="139" spans="1:29" s="112" customFormat="1" ht="22.5">
      <c r="A139" s="103"/>
      <c r="B139" s="103" t="s">
        <v>41</v>
      </c>
      <c r="C139" s="103" t="s">
        <v>137</v>
      </c>
      <c r="D139" s="157" t="s">
        <v>28</v>
      </c>
      <c r="E139" s="104">
        <v>4700028941229</v>
      </c>
      <c r="F139" s="104" t="s">
        <v>235</v>
      </c>
      <c r="G139" s="104" t="s">
        <v>244</v>
      </c>
      <c r="H139" s="104">
        <v>2008191900</v>
      </c>
      <c r="I139" s="104" t="s">
        <v>186</v>
      </c>
      <c r="J139" s="105" t="s">
        <v>138</v>
      </c>
      <c r="K139" s="103">
        <v>0.5</v>
      </c>
      <c r="L139" s="103">
        <v>20</v>
      </c>
      <c r="M139" s="103">
        <f t="shared" si="174"/>
        <v>10.7</v>
      </c>
      <c r="N139" s="103">
        <v>40</v>
      </c>
      <c r="O139" s="103">
        <f t="shared" si="175"/>
        <v>10</v>
      </c>
      <c r="P139" s="103">
        <v>410</v>
      </c>
      <c r="Q139" s="103">
        <v>280</v>
      </c>
      <c r="R139" s="103">
        <v>290</v>
      </c>
      <c r="S139" s="158">
        <f t="shared" si="176"/>
        <v>130</v>
      </c>
      <c r="T139" s="106"/>
      <c r="U139" s="107">
        <f t="shared" si="177"/>
        <v>2600</v>
      </c>
      <c r="V139" s="108">
        <v>5</v>
      </c>
      <c r="W139" s="109">
        <f t="shared" si="178"/>
        <v>13000</v>
      </c>
      <c r="X139" s="110">
        <f t="shared" si="170"/>
        <v>13000</v>
      </c>
      <c r="Y139" s="110">
        <f t="shared" si="179"/>
        <v>50</v>
      </c>
      <c r="Z139" s="110">
        <f t="shared" si="171"/>
        <v>0.125</v>
      </c>
      <c r="AA139" s="110">
        <f t="shared" si="172"/>
        <v>53.5</v>
      </c>
      <c r="AB139" s="111">
        <f t="shared" si="173"/>
        <v>0.16646</v>
      </c>
      <c r="AC139" s="110">
        <f t="shared" si="180"/>
        <v>260</v>
      </c>
    </row>
    <row r="140" spans="1:29" ht="12" thickBot="1">
      <c r="A140" s="173"/>
      <c r="B140" s="173"/>
      <c r="C140" s="173"/>
      <c r="D140" s="173"/>
      <c r="E140" s="173"/>
      <c r="F140" s="173"/>
      <c r="G140" s="173"/>
      <c r="H140" s="173"/>
      <c r="I140" s="173"/>
      <c r="J140" s="173"/>
      <c r="K140" s="146"/>
      <c r="L140" s="146"/>
      <c r="M140" s="146"/>
      <c r="N140" s="146"/>
      <c r="O140" s="146"/>
      <c r="P140" s="146"/>
      <c r="Q140" s="146"/>
      <c r="R140" s="146"/>
      <c r="S140" s="146"/>
      <c r="T140" s="147"/>
      <c r="U140" s="148"/>
      <c r="V140" s="172">
        <f t="shared" ref="V140:AC140" si="181">SUM(V133:V139)</f>
        <v>35</v>
      </c>
      <c r="W140" s="154">
        <f t="shared" si="181"/>
        <v>91000</v>
      </c>
      <c r="X140" s="155">
        <f t="shared" si="181"/>
        <v>91000</v>
      </c>
      <c r="Y140" s="155">
        <f t="shared" si="181"/>
        <v>350</v>
      </c>
      <c r="Z140" s="155">
        <f t="shared" si="181"/>
        <v>0.875</v>
      </c>
      <c r="AA140" s="155">
        <f t="shared" si="181"/>
        <v>374.5</v>
      </c>
      <c r="AB140" s="156">
        <f t="shared" si="181"/>
        <v>1.1652200000000001</v>
      </c>
      <c r="AC140" s="155">
        <f t="shared" si="181"/>
        <v>1820</v>
      </c>
    </row>
    <row r="141" spans="1:29" s="112" customFormat="1" ht="8.25" customHeight="1">
      <c r="A141" s="127"/>
      <c r="B141" s="127"/>
      <c r="C141" s="127"/>
      <c r="D141" s="163"/>
      <c r="E141" s="128"/>
      <c r="F141" s="128"/>
      <c r="G141" s="128"/>
      <c r="H141" s="128"/>
      <c r="I141" s="128"/>
      <c r="J141" s="129"/>
      <c r="K141" s="127"/>
      <c r="L141" s="127"/>
      <c r="M141" s="127"/>
      <c r="N141" s="127"/>
      <c r="O141" s="127"/>
      <c r="P141" s="127"/>
      <c r="Q141" s="127"/>
      <c r="R141" s="127"/>
      <c r="S141" s="164"/>
      <c r="T141" s="130"/>
      <c r="U141" s="131"/>
      <c r="V141" s="127"/>
      <c r="W141" s="132"/>
      <c r="X141" s="132"/>
      <c r="Y141" s="132"/>
      <c r="Z141" s="132"/>
      <c r="AA141" s="132"/>
      <c r="AB141" s="133"/>
      <c r="AC141" s="132"/>
    </row>
    <row r="142" spans="1:29" ht="12" thickBot="1">
      <c r="A142" s="174" t="s">
        <v>161</v>
      </c>
      <c r="B142" s="174"/>
      <c r="C142" s="174"/>
      <c r="D142" s="174"/>
      <c r="E142" s="174"/>
      <c r="F142" s="174"/>
      <c r="G142" s="174"/>
      <c r="H142" s="174"/>
      <c r="I142" s="174"/>
      <c r="J142" s="174"/>
      <c r="K142" s="165"/>
      <c r="L142" s="165"/>
      <c r="M142" s="165"/>
      <c r="N142" s="165"/>
      <c r="O142" s="165"/>
      <c r="P142" s="165"/>
      <c r="Q142" s="165"/>
      <c r="R142" s="165"/>
      <c r="S142" s="165"/>
      <c r="T142" s="166"/>
      <c r="U142" s="167"/>
      <c r="V142" s="168">
        <f t="shared" ref="V142:AC142" si="182">SUM(V134:V140)</f>
        <v>65</v>
      </c>
      <c r="W142" s="169">
        <f t="shared" si="182"/>
        <v>169000</v>
      </c>
      <c r="X142" s="170">
        <f t="shared" si="182"/>
        <v>169000</v>
      </c>
      <c r="Y142" s="170">
        <f t="shared" si="182"/>
        <v>650</v>
      </c>
      <c r="Z142" s="170">
        <f t="shared" si="182"/>
        <v>1.625</v>
      </c>
      <c r="AA142" s="170">
        <f t="shared" si="182"/>
        <v>695.5</v>
      </c>
      <c r="AB142" s="171">
        <f t="shared" si="182"/>
        <v>2.1639800000000005</v>
      </c>
      <c r="AC142" s="170">
        <f t="shared" si="182"/>
        <v>3380</v>
      </c>
    </row>
    <row r="143" spans="1:29" ht="22.5">
      <c r="A143" s="92"/>
      <c r="B143" s="92" t="s">
        <v>25</v>
      </c>
      <c r="C143" s="92" t="s">
        <v>137</v>
      </c>
      <c r="D143" s="151" t="s">
        <v>28</v>
      </c>
      <c r="E143" s="159">
        <v>4700028941519</v>
      </c>
      <c r="F143" s="93" t="s">
        <v>235</v>
      </c>
      <c r="G143" s="93" t="s">
        <v>238</v>
      </c>
      <c r="H143" s="93">
        <v>2008191900</v>
      </c>
      <c r="I143" s="93" t="s">
        <v>186</v>
      </c>
      <c r="J143" s="94" t="s">
        <v>165</v>
      </c>
      <c r="K143" s="95">
        <v>20</v>
      </c>
      <c r="L143" s="95"/>
      <c r="M143" s="92">
        <f>K143+0.1</f>
        <v>20.100000000000001</v>
      </c>
      <c r="N143" s="92">
        <v>20</v>
      </c>
      <c r="O143" s="92">
        <v>20</v>
      </c>
      <c r="P143" s="92">
        <v>1100</v>
      </c>
      <c r="Q143" s="92">
        <v>550</v>
      </c>
      <c r="R143" s="92">
        <v>150</v>
      </c>
      <c r="S143" s="152">
        <f>340*20</f>
        <v>6800</v>
      </c>
      <c r="T143" s="96"/>
      <c r="U143" s="97">
        <f>S143*(1-T143)</f>
        <v>6800</v>
      </c>
      <c r="V143" s="98">
        <v>5</v>
      </c>
      <c r="W143" s="99">
        <f>V143*S143</f>
        <v>34000</v>
      </c>
      <c r="X143" s="100">
        <f>V143*U143</f>
        <v>34000</v>
      </c>
      <c r="Y143" s="100">
        <f>V143*O143</f>
        <v>100</v>
      </c>
      <c r="Z143" s="100">
        <f>V143/N143</f>
        <v>0.25</v>
      </c>
      <c r="AA143" s="101">
        <f t="shared" ref="AA143:AA144" si="183">V143*M143</f>
        <v>100.5</v>
      </c>
      <c r="AB143" s="102">
        <f>V143*((P143*Q143*R143/1000000000))</f>
        <v>0.45374999999999999</v>
      </c>
      <c r="AC143" s="100">
        <f>S143/K143</f>
        <v>340</v>
      </c>
    </row>
    <row r="144" spans="1:29" ht="22.5">
      <c r="A144" s="92"/>
      <c r="B144" s="92" t="s">
        <v>25</v>
      </c>
      <c r="C144" s="92" t="s">
        <v>137</v>
      </c>
      <c r="D144" s="151" t="s">
        <v>28</v>
      </c>
      <c r="E144" s="159">
        <v>4700028941502</v>
      </c>
      <c r="F144" s="93" t="s">
        <v>235</v>
      </c>
      <c r="G144" s="93" t="s">
        <v>238</v>
      </c>
      <c r="H144" s="93">
        <v>2008191900</v>
      </c>
      <c r="I144" s="93" t="s">
        <v>186</v>
      </c>
      <c r="J144" s="23" t="s">
        <v>166</v>
      </c>
      <c r="K144" s="95">
        <v>20</v>
      </c>
      <c r="L144" s="95"/>
      <c r="M144" s="92">
        <f t="shared" ref="M144" si="184">K144+0.1</f>
        <v>20.100000000000001</v>
      </c>
      <c r="N144" s="92">
        <v>20</v>
      </c>
      <c r="O144" s="92">
        <v>20</v>
      </c>
      <c r="P144" s="92">
        <v>1100</v>
      </c>
      <c r="Q144" s="92">
        <v>550</v>
      </c>
      <c r="R144" s="92">
        <v>150</v>
      </c>
      <c r="S144" s="152">
        <f t="shared" ref="S144" si="185">340*20</f>
        <v>6800</v>
      </c>
      <c r="T144" s="96"/>
      <c r="U144" s="97">
        <f t="shared" ref="U144" si="186">S144*(1-T144)</f>
        <v>6800</v>
      </c>
      <c r="V144" s="98">
        <v>5</v>
      </c>
      <c r="W144" s="99">
        <f t="shared" ref="W144" si="187">V144*S144</f>
        <v>34000</v>
      </c>
      <c r="X144" s="100">
        <f t="shared" ref="X144" si="188">V144*U144</f>
        <v>34000</v>
      </c>
      <c r="Y144" s="100">
        <f t="shared" ref="Y144" si="189">V144*O144</f>
        <v>100</v>
      </c>
      <c r="Z144" s="100">
        <f t="shared" ref="Z144" si="190">V144/N144</f>
        <v>0.25</v>
      </c>
      <c r="AA144" s="101">
        <f t="shared" si="183"/>
        <v>100.5</v>
      </c>
      <c r="AB144" s="102">
        <f t="shared" ref="AB144" si="191">V144*((P144*Q144*R144/1000000000))</f>
        <v>0.45374999999999999</v>
      </c>
      <c r="AC144" s="100">
        <f t="shared" ref="AC144" si="192">S144/K144</f>
        <v>340</v>
      </c>
    </row>
    <row r="145" spans="1:29">
      <c r="A145" s="173" t="s">
        <v>162</v>
      </c>
      <c r="B145" s="173"/>
      <c r="C145" s="173"/>
      <c r="D145" s="173"/>
      <c r="E145" s="173"/>
      <c r="F145" s="173"/>
      <c r="G145" s="173"/>
      <c r="H145" s="173"/>
      <c r="I145" s="173"/>
      <c r="J145" s="173"/>
      <c r="K145" s="146"/>
      <c r="L145" s="146"/>
      <c r="M145" s="146"/>
      <c r="N145" s="146"/>
      <c r="O145" s="146"/>
      <c r="P145" s="146"/>
      <c r="Q145" s="146"/>
      <c r="R145" s="146"/>
      <c r="S145" s="146"/>
      <c r="T145" s="147"/>
      <c r="U145" s="148"/>
      <c r="V145" s="153">
        <f t="shared" ref="V145:AC145" si="193">SUM(V143:V144)</f>
        <v>10</v>
      </c>
      <c r="W145" s="154">
        <f t="shared" si="193"/>
        <v>68000</v>
      </c>
      <c r="X145" s="155">
        <f t="shared" si="193"/>
        <v>68000</v>
      </c>
      <c r="Y145" s="155">
        <f t="shared" si="193"/>
        <v>200</v>
      </c>
      <c r="Z145" s="155">
        <f t="shared" si="193"/>
        <v>0.5</v>
      </c>
      <c r="AA145" s="155">
        <f t="shared" si="193"/>
        <v>201</v>
      </c>
      <c r="AB145" s="156">
        <f t="shared" si="193"/>
        <v>0.90749999999999997</v>
      </c>
      <c r="AC145" s="155">
        <f t="shared" si="193"/>
        <v>680</v>
      </c>
    </row>
    <row r="146" spans="1:29" s="112" customFormat="1" ht="22.5">
      <c r="A146" s="103"/>
      <c r="B146" s="103" t="s">
        <v>25</v>
      </c>
      <c r="C146" s="103" t="s">
        <v>137</v>
      </c>
      <c r="D146" s="157" t="s">
        <v>28</v>
      </c>
      <c r="E146" s="104">
        <v>4700028941496</v>
      </c>
      <c r="F146" s="104" t="s">
        <v>235</v>
      </c>
      <c r="G146" s="104" t="s">
        <v>244</v>
      </c>
      <c r="H146" s="104">
        <v>2008191900</v>
      </c>
      <c r="I146" s="104" t="s">
        <v>186</v>
      </c>
      <c r="J146" s="105" t="s">
        <v>177</v>
      </c>
      <c r="K146" s="103">
        <v>15</v>
      </c>
      <c r="L146" s="103"/>
      <c r="M146" s="103">
        <f>K146+0.7</f>
        <v>15.7</v>
      </c>
      <c r="N146" s="103">
        <v>40</v>
      </c>
      <c r="O146" s="103">
        <v>15</v>
      </c>
      <c r="P146" s="103">
        <v>410</v>
      </c>
      <c r="Q146" s="103">
        <v>280</v>
      </c>
      <c r="R146" s="103">
        <v>290</v>
      </c>
      <c r="S146" s="158">
        <f>345*15</f>
        <v>5175</v>
      </c>
      <c r="T146" s="106"/>
      <c r="U146" s="107">
        <f>S146*(1-T146)</f>
        <v>5175</v>
      </c>
      <c r="V146" s="108">
        <v>5</v>
      </c>
      <c r="W146" s="109">
        <f>V146*S146</f>
        <v>25875</v>
      </c>
      <c r="X146" s="110">
        <f>W146</f>
        <v>25875</v>
      </c>
      <c r="Y146" s="110">
        <f>V146*O146</f>
        <v>75</v>
      </c>
      <c r="Z146" s="110">
        <f>V146/N146</f>
        <v>0.125</v>
      </c>
      <c r="AA146" s="110">
        <f>V146*M146</f>
        <v>78.5</v>
      </c>
      <c r="AB146" s="111">
        <f>V146*((P146*Q146*R146/1000000000))</f>
        <v>0.16646</v>
      </c>
      <c r="AC146" s="110">
        <f>S146/K146</f>
        <v>345</v>
      </c>
    </row>
    <row r="147" spans="1:29" s="112" customFormat="1" ht="22.5">
      <c r="A147" s="103"/>
      <c r="B147" s="103" t="s">
        <v>25</v>
      </c>
      <c r="C147" s="103" t="s">
        <v>137</v>
      </c>
      <c r="D147" s="157" t="s">
        <v>28</v>
      </c>
      <c r="E147" s="104">
        <v>4700028941489</v>
      </c>
      <c r="F147" s="104" t="s">
        <v>235</v>
      </c>
      <c r="G147" s="104" t="s">
        <v>244</v>
      </c>
      <c r="H147" s="104">
        <v>2008191900</v>
      </c>
      <c r="I147" s="104" t="s">
        <v>186</v>
      </c>
      <c r="J147" s="105" t="s">
        <v>178</v>
      </c>
      <c r="K147" s="103">
        <v>15</v>
      </c>
      <c r="L147" s="103"/>
      <c r="M147" s="103">
        <f t="shared" ref="M147" si="194">K147+0.7</f>
        <v>15.7</v>
      </c>
      <c r="N147" s="103">
        <v>40</v>
      </c>
      <c r="O147" s="103">
        <v>15</v>
      </c>
      <c r="P147" s="103">
        <v>410</v>
      </c>
      <c r="Q147" s="103">
        <v>280</v>
      </c>
      <c r="R147" s="103">
        <v>290</v>
      </c>
      <c r="S147" s="158">
        <f t="shared" ref="S147" si="195">345*15</f>
        <v>5175</v>
      </c>
      <c r="T147" s="106"/>
      <c r="U147" s="107">
        <f t="shared" ref="U147" si="196">S147*(1-T147)</f>
        <v>5175</v>
      </c>
      <c r="V147" s="108">
        <v>5</v>
      </c>
      <c r="W147" s="109">
        <f t="shared" ref="W147" si="197">V147*S147</f>
        <v>25875</v>
      </c>
      <c r="X147" s="110">
        <f t="shared" ref="X147" si="198">W147</f>
        <v>25875</v>
      </c>
      <c r="Y147" s="110">
        <f t="shared" ref="Y147" si="199">V147*O147</f>
        <v>75</v>
      </c>
      <c r="Z147" s="110">
        <f t="shared" ref="Z147" si="200">V147/N147</f>
        <v>0.125</v>
      </c>
      <c r="AA147" s="110">
        <f t="shared" ref="AA147" si="201">V147*M147</f>
        <v>78.5</v>
      </c>
      <c r="AB147" s="111">
        <f t="shared" ref="AB147" si="202">V147*((P147*Q147*R147/1000000000))</f>
        <v>0.16646</v>
      </c>
      <c r="AC147" s="110">
        <f t="shared" ref="AC147" si="203">S147/K147</f>
        <v>345</v>
      </c>
    </row>
    <row r="148" spans="1:29">
      <c r="A148" s="173" t="s">
        <v>163</v>
      </c>
      <c r="B148" s="173"/>
      <c r="C148" s="173"/>
      <c r="D148" s="173"/>
      <c r="E148" s="173"/>
      <c r="F148" s="173"/>
      <c r="G148" s="173"/>
      <c r="H148" s="173"/>
      <c r="I148" s="173"/>
      <c r="J148" s="173"/>
      <c r="K148" s="146"/>
      <c r="L148" s="146"/>
      <c r="M148" s="146"/>
      <c r="N148" s="146"/>
      <c r="O148" s="146"/>
      <c r="P148" s="146"/>
      <c r="Q148" s="146"/>
      <c r="R148" s="146"/>
      <c r="S148" s="146"/>
      <c r="T148" s="147"/>
      <c r="U148" s="148"/>
      <c r="V148" s="153">
        <f t="shared" ref="V148:AC148" si="204">SUM(V146:V147)</f>
        <v>10</v>
      </c>
      <c r="W148" s="154">
        <f t="shared" si="204"/>
        <v>51750</v>
      </c>
      <c r="X148" s="155">
        <f t="shared" si="204"/>
        <v>51750</v>
      </c>
      <c r="Y148" s="155">
        <f t="shared" si="204"/>
        <v>150</v>
      </c>
      <c r="Z148" s="155">
        <f t="shared" si="204"/>
        <v>0.25</v>
      </c>
      <c r="AA148" s="155">
        <f t="shared" si="204"/>
        <v>157</v>
      </c>
      <c r="AB148" s="156">
        <f t="shared" si="204"/>
        <v>0.33291999999999999</v>
      </c>
      <c r="AC148" s="155">
        <f t="shared" si="204"/>
        <v>690</v>
      </c>
    </row>
    <row r="149" spans="1:29" s="112" customFormat="1" ht="22.5">
      <c r="A149" s="113"/>
      <c r="B149" s="113" t="s">
        <v>41</v>
      </c>
      <c r="C149" s="92" t="s">
        <v>137</v>
      </c>
      <c r="D149" s="151" t="s">
        <v>28</v>
      </c>
      <c r="E149" s="159">
        <v>4700028941465</v>
      </c>
      <c r="F149" s="93" t="s">
        <v>235</v>
      </c>
      <c r="G149" s="93" t="s">
        <v>238</v>
      </c>
      <c r="H149" s="93">
        <v>2008191900</v>
      </c>
      <c r="I149" s="93" t="s">
        <v>186</v>
      </c>
      <c r="J149" s="94" t="s">
        <v>167</v>
      </c>
      <c r="K149" s="113">
        <v>1</v>
      </c>
      <c r="L149" s="113">
        <v>12</v>
      </c>
      <c r="M149" s="113">
        <f>L149+0.7</f>
        <v>12.7</v>
      </c>
      <c r="N149" s="113">
        <v>40</v>
      </c>
      <c r="O149" s="113">
        <f>L149*K149</f>
        <v>12</v>
      </c>
      <c r="P149" s="113">
        <v>410</v>
      </c>
      <c r="Q149" s="113">
        <v>280</v>
      </c>
      <c r="R149" s="92">
        <v>290</v>
      </c>
      <c r="S149" s="160">
        <v>350</v>
      </c>
      <c r="T149" s="114"/>
      <c r="U149" s="115">
        <f>(S149*L149)*(1-T149)</f>
        <v>4200</v>
      </c>
      <c r="V149" s="116">
        <v>5</v>
      </c>
      <c r="W149" s="117">
        <f>V149*U149</f>
        <v>21000</v>
      </c>
      <c r="X149" s="118">
        <f t="shared" ref="X149:X150" si="205">V149*U149</f>
        <v>21000</v>
      </c>
      <c r="Y149" s="118">
        <f t="shared" ref="Y149:Y150" si="206">V149*O149</f>
        <v>60</v>
      </c>
      <c r="Z149" s="118">
        <f t="shared" ref="Z149:Z150" si="207">V149/N149</f>
        <v>0.125</v>
      </c>
      <c r="AA149" s="118">
        <f t="shared" ref="AA149:AA150" si="208">V149*M149</f>
        <v>63.5</v>
      </c>
      <c r="AB149" s="119">
        <f t="shared" ref="AB149:AB150" si="209">V149*((P149*Q149*R149/1000000000))</f>
        <v>0.16646</v>
      </c>
      <c r="AC149" s="100">
        <f>S149/K149</f>
        <v>350</v>
      </c>
    </row>
    <row r="150" spans="1:29" s="112" customFormat="1" ht="22.5">
      <c r="A150" s="113"/>
      <c r="B150" s="113" t="s">
        <v>41</v>
      </c>
      <c r="C150" s="92" t="s">
        <v>137</v>
      </c>
      <c r="D150" s="151" t="s">
        <v>28</v>
      </c>
      <c r="E150" s="159">
        <v>4700028941472</v>
      </c>
      <c r="F150" s="93" t="s">
        <v>235</v>
      </c>
      <c r="G150" s="93" t="s">
        <v>238</v>
      </c>
      <c r="H150" s="93">
        <v>2008191900</v>
      </c>
      <c r="I150" s="93" t="s">
        <v>186</v>
      </c>
      <c r="J150" s="23" t="s">
        <v>168</v>
      </c>
      <c r="K150" s="113">
        <v>1</v>
      </c>
      <c r="L150" s="113">
        <v>12</v>
      </c>
      <c r="M150" s="113">
        <f t="shared" ref="M150" si="210">L150+0.7</f>
        <v>12.7</v>
      </c>
      <c r="N150" s="113">
        <v>40</v>
      </c>
      <c r="O150" s="113">
        <f t="shared" ref="O150" si="211">L150*K150</f>
        <v>12</v>
      </c>
      <c r="P150" s="113">
        <v>410</v>
      </c>
      <c r="Q150" s="113">
        <v>280</v>
      </c>
      <c r="R150" s="92">
        <v>290</v>
      </c>
      <c r="S150" s="160">
        <v>350</v>
      </c>
      <c r="T150" s="114"/>
      <c r="U150" s="115">
        <f t="shared" ref="U150" si="212">(S150*L150)*(1-T150)</f>
        <v>4200</v>
      </c>
      <c r="V150" s="116">
        <v>5</v>
      </c>
      <c r="W150" s="117">
        <f t="shared" ref="W150" si="213">V150*U150</f>
        <v>21000</v>
      </c>
      <c r="X150" s="118">
        <f t="shared" si="205"/>
        <v>21000</v>
      </c>
      <c r="Y150" s="118">
        <f t="shared" si="206"/>
        <v>60</v>
      </c>
      <c r="Z150" s="118">
        <f t="shared" si="207"/>
        <v>0.125</v>
      </c>
      <c r="AA150" s="118">
        <f t="shared" si="208"/>
        <v>63.5</v>
      </c>
      <c r="AB150" s="119">
        <f t="shared" si="209"/>
        <v>0.16646</v>
      </c>
      <c r="AC150" s="100">
        <f t="shared" ref="AC150" si="214">S150/K150</f>
        <v>350</v>
      </c>
    </row>
    <row r="151" spans="1:29">
      <c r="A151" s="173" t="s">
        <v>164</v>
      </c>
      <c r="B151" s="173"/>
      <c r="C151" s="173"/>
      <c r="D151" s="173"/>
      <c r="E151" s="173"/>
      <c r="F151" s="173"/>
      <c r="G151" s="173"/>
      <c r="H151" s="173"/>
      <c r="I151" s="173"/>
      <c r="J151" s="173"/>
      <c r="K151" s="146"/>
      <c r="L151" s="146"/>
      <c r="M151" s="146"/>
      <c r="N151" s="146"/>
      <c r="O151" s="146"/>
      <c r="P151" s="146"/>
      <c r="Q151" s="146"/>
      <c r="R151" s="146"/>
      <c r="S151" s="146"/>
      <c r="T151" s="147"/>
      <c r="U151" s="148"/>
      <c r="V151" s="153">
        <f t="shared" ref="V151:AC151" si="215">SUM(V149:V150)</f>
        <v>10</v>
      </c>
      <c r="W151" s="154">
        <f t="shared" si="215"/>
        <v>42000</v>
      </c>
      <c r="X151" s="155">
        <f t="shared" si="215"/>
        <v>42000</v>
      </c>
      <c r="Y151" s="155">
        <f t="shared" si="215"/>
        <v>120</v>
      </c>
      <c r="Z151" s="155">
        <f t="shared" si="215"/>
        <v>0.25</v>
      </c>
      <c r="AA151" s="155">
        <f t="shared" si="215"/>
        <v>127</v>
      </c>
      <c r="AB151" s="156">
        <f t="shared" si="215"/>
        <v>0.33291999999999999</v>
      </c>
      <c r="AC151" s="155">
        <f t="shared" si="215"/>
        <v>700</v>
      </c>
    </row>
    <row r="152" spans="1:29" s="112" customFormat="1" ht="22.5">
      <c r="A152" s="103"/>
      <c r="B152" s="103" t="s">
        <v>41</v>
      </c>
      <c r="C152" s="103" t="s">
        <v>137</v>
      </c>
      <c r="D152" s="157" t="s">
        <v>28</v>
      </c>
      <c r="E152" s="104" t="s">
        <v>249</v>
      </c>
      <c r="F152" s="104" t="s">
        <v>235</v>
      </c>
      <c r="G152" s="104" t="s">
        <v>244</v>
      </c>
      <c r="H152" s="104">
        <v>2008191900</v>
      </c>
      <c r="I152" s="104" t="s">
        <v>186</v>
      </c>
      <c r="J152" s="105" t="s">
        <v>169</v>
      </c>
      <c r="K152" s="103">
        <v>0.5</v>
      </c>
      <c r="L152" s="103">
        <v>20</v>
      </c>
      <c r="M152" s="103">
        <f>K152*L152+0.7</f>
        <v>10.7</v>
      </c>
      <c r="N152" s="103">
        <v>40</v>
      </c>
      <c r="O152" s="103">
        <f>L152*K152</f>
        <v>10</v>
      </c>
      <c r="P152" s="103">
        <v>410</v>
      </c>
      <c r="Q152" s="103">
        <v>280</v>
      </c>
      <c r="R152" s="103">
        <v>290</v>
      </c>
      <c r="S152" s="158">
        <f>360/2</f>
        <v>180</v>
      </c>
      <c r="T152" s="106"/>
      <c r="U152" s="107">
        <f>(S152*L152)*(1-T152)</f>
        <v>3600</v>
      </c>
      <c r="V152" s="108">
        <v>5</v>
      </c>
      <c r="W152" s="109">
        <f>V152*U152</f>
        <v>18000</v>
      </c>
      <c r="X152" s="110">
        <f t="shared" ref="X152:X153" si="216">V152*U152</f>
        <v>18000</v>
      </c>
      <c r="Y152" s="110">
        <f>V152*O152</f>
        <v>50</v>
      </c>
      <c r="Z152" s="110">
        <f t="shared" ref="Z152:Z153" si="217">V152/N152</f>
        <v>0.125</v>
      </c>
      <c r="AA152" s="110">
        <f t="shared" ref="AA152:AA153" si="218">V152*M152</f>
        <v>53.5</v>
      </c>
      <c r="AB152" s="111">
        <f t="shared" ref="AB152:AB153" si="219">V152*((P152*Q152*R152/1000000000))</f>
        <v>0.16646</v>
      </c>
      <c r="AC152" s="110">
        <f>S152/K152</f>
        <v>360</v>
      </c>
    </row>
    <row r="153" spans="1:29" s="112" customFormat="1" ht="22.5">
      <c r="A153" s="103"/>
      <c r="B153" s="103" t="s">
        <v>41</v>
      </c>
      <c r="C153" s="103" t="s">
        <v>137</v>
      </c>
      <c r="D153" s="157" t="s">
        <v>28</v>
      </c>
      <c r="E153" s="104" t="s">
        <v>250</v>
      </c>
      <c r="F153" s="104" t="s">
        <v>235</v>
      </c>
      <c r="G153" s="104" t="s">
        <v>244</v>
      </c>
      <c r="H153" s="104">
        <v>2008191900</v>
      </c>
      <c r="I153" s="104" t="s">
        <v>186</v>
      </c>
      <c r="J153" s="105" t="s">
        <v>171</v>
      </c>
      <c r="K153" s="103">
        <v>0.5</v>
      </c>
      <c r="L153" s="103">
        <v>20</v>
      </c>
      <c r="M153" s="103">
        <f t="shared" ref="M153" si="220">K153*L153+0.7</f>
        <v>10.7</v>
      </c>
      <c r="N153" s="103">
        <v>40</v>
      </c>
      <c r="O153" s="103">
        <f t="shared" ref="O153" si="221">L153*K153</f>
        <v>10</v>
      </c>
      <c r="P153" s="103">
        <v>410</v>
      </c>
      <c r="Q153" s="103">
        <v>280</v>
      </c>
      <c r="R153" s="103">
        <v>290</v>
      </c>
      <c r="S153" s="158">
        <f t="shared" ref="S153" si="222">360/2</f>
        <v>180</v>
      </c>
      <c r="T153" s="106"/>
      <c r="U153" s="107">
        <f t="shared" ref="U153" si="223">(S153*L153)*(1-T153)</f>
        <v>3600</v>
      </c>
      <c r="V153" s="108">
        <v>5</v>
      </c>
      <c r="W153" s="109">
        <f t="shared" ref="W153" si="224">V153*U153</f>
        <v>18000</v>
      </c>
      <c r="X153" s="110">
        <f t="shared" si="216"/>
        <v>18000</v>
      </c>
      <c r="Y153" s="110">
        <f t="shared" ref="Y153" si="225">V153*O153</f>
        <v>50</v>
      </c>
      <c r="Z153" s="110">
        <f t="shared" si="217"/>
        <v>0.125</v>
      </c>
      <c r="AA153" s="110">
        <f t="shared" si="218"/>
        <v>53.5</v>
      </c>
      <c r="AB153" s="111">
        <f t="shared" si="219"/>
        <v>0.16646</v>
      </c>
      <c r="AC153" s="110">
        <f t="shared" ref="AC153" si="226">S153/K153</f>
        <v>360</v>
      </c>
    </row>
    <row r="154" spans="1:29" ht="12" thickBot="1">
      <c r="A154" s="173"/>
      <c r="B154" s="173"/>
      <c r="C154" s="173"/>
      <c r="D154" s="173"/>
      <c r="E154" s="173"/>
      <c r="F154" s="173"/>
      <c r="G154" s="173"/>
      <c r="H154" s="173"/>
      <c r="I154" s="173"/>
      <c r="J154" s="173"/>
      <c r="K154" s="146"/>
      <c r="L154" s="146"/>
      <c r="M154" s="146"/>
      <c r="N154" s="146"/>
      <c r="O154" s="146"/>
      <c r="P154" s="146"/>
      <c r="Q154" s="146"/>
      <c r="R154" s="146"/>
      <c r="S154" s="146"/>
      <c r="T154" s="147"/>
      <c r="U154" s="148"/>
      <c r="V154" s="172">
        <f t="shared" ref="V154:AC154" si="227">SUM(V152:V153)</f>
        <v>10</v>
      </c>
      <c r="W154" s="154">
        <f t="shared" si="227"/>
        <v>36000</v>
      </c>
      <c r="X154" s="155">
        <f t="shared" si="227"/>
        <v>36000</v>
      </c>
      <c r="Y154" s="155">
        <f t="shared" si="227"/>
        <v>100</v>
      </c>
      <c r="Z154" s="155">
        <f t="shared" si="227"/>
        <v>0.25</v>
      </c>
      <c r="AA154" s="155">
        <f t="shared" si="227"/>
        <v>107</v>
      </c>
      <c r="AB154" s="156">
        <f t="shared" si="227"/>
        <v>0.33291999999999999</v>
      </c>
      <c r="AC154" s="155">
        <f t="shared" si="227"/>
        <v>720</v>
      </c>
    </row>
    <row r="155" spans="1:29" s="112" customFormat="1" ht="8.25" customHeight="1">
      <c r="A155" s="127"/>
      <c r="B155" s="127"/>
      <c r="C155" s="127"/>
      <c r="D155" s="163"/>
      <c r="E155" s="128"/>
      <c r="F155" s="128"/>
      <c r="G155" s="128"/>
      <c r="H155" s="128"/>
      <c r="I155" s="128"/>
      <c r="J155" s="129"/>
      <c r="K155" s="127"/>
      <c r="L155" s="127"/>
      <c r="M155" s="127"/>
      <c r="N155" s="127"/>
      <c r="O155" s="127"/>
      <c r="P155" s="127"/>
      <c r="Q155" s="127"/>
      <c r="R155" s="127"/>
      <c r="S155" s="164"/>
      <c r="T155" s="130"/>
      <c r="U155" s="131"/>
      <c r="V155" s="127"/>
      <c r="W155" s="132"/>
      <c r="X155" s="132"/>
      <c r="Y155" s="132"/>
      <c r="Z155" s="132"/>
      <c r="AA155" s="132"/>
      <c r="AB155" s="133"/>
      <c r="AC155" s="132"/>
    </row>
    <row r="156" spans="1:29">
      <c r="A156" s="173" t="s">
        <v>187</v>
      </c>
      <c r="B156" s="173"/>
      <c r="C156" s="173"/>
      <c r="D156" s="173"/>
      <c r="E156" s="173"/>
      <c r="F156" s="173"/>
      <c r="G156" s="173"/>
      <c r="H156" s="173"/>
      <c r="I156" s="173"/>
      <c r="J156" s="173"/>
      <c r="K156" s="146"/>
      <c r="L156" s="146"/>
      <c r="M156" s="146"/>
      <c r="N156" s="146"/>
      <c r="O156" s="146"/>
      <c r="P156" s="146"/>
      <c r="Q156" s="146"/>
      <c r="R156" s="146"/>
      <c r="S156" s="146"/>
      <c r="T156" s="147"/>
      <c r="U156" s="148"/>
      <c r="V156" s="153">
        <f t="shared" ref="V156:AC156" si="228">SUM(V153:V155)</f>
        <v>15</v>
      </c>
      <c r="W156" s="154">
        <f t="shared" si="228"/>
        <v>54000</v>
      </c>
      <c r="X156" s="155">
        <f t="shared" si="228"/>
        <v>54000</v>
      </c>
      <c r="Y156" s="155">
        <f t="shared" si="228"/>
        <v>150</v>
      </c>
      <c r="Z156" s="155">
        <f t="shared" si="228"/>
        <v>0.375</v>
      </c>
      <c r="AA156" s="155">
        <f t="shared" si="228"/>
        <v>160.5</v>
      </c>
      <c r="AB156" s="156">
        <f t="shared" si="228"/>
        <v>0.49937999999999999</v>
      </c>
      <c r="AC156" s="155">
        <f t="shared" si="228"/>
        <v>1080</v>
      </c>
    </row>
    <row r="157" spans="1:29" s="112" customFormat="1" ht="33.75">
      <c r="A157" s="113"/>
      <c r="B157" s="113" t="s">
        <v>25</v>
      </c>
      <c r="C157" s="151" t="s">
        <v>28</v>
      </c>
      <c r="D157" s="151" t="s">
        <v>28</v>
      </c>
      <c r="E157" s="159">
        <v>4700028941359</v>
      </c>
      <c r="F157" s="159"/>
      <c r="G157" s="159" t="s">
        <v>252</v>
      </c>
      <c r="H157" s="159"/>
      <c r="I157" s="93" t="s">
        <v>186</v>
      </c>
      <c r="J157" s="94" t="s">
        <v>188</v>
      </c>
      <c r="K157" s="113">
        <v>5</v>
      </c>
      <c r="L157" s="113"/>
      <c r="M157" s="113">
        <f>K157+0.7</f>
        <v>5.7</v>
      </c>
      <c r="N157" s="113">
        <v>40</v>
      </c>
      <c r="O157" s="113">
        <v>5</v>
      </c>
      <c r="P157" s="113">
        <v>410</v>
      </c>
      <c r="Q157" s="113">
        <v>280</v>
      </c>
      <c r="R157" s="92">
        <v>290</v>
      </c>
      <c r="S157" s="160">
        <f>180*K157</f>
        <v>900</v>
      </c>
      <c r="T157" s="114"/>
      <c r="U157" s="115">
        <f>S157*(1-T157)</f>
        <v>900</v>
      </c>
      <c r="V157" s="116">
        <v>5</v>
      </c>
      <c r="W157" s="99">
        <f>V157*S157</f>
        <v>4500</v>
      </c>
      <c r="X157" s="118">
        <f>W157</f>
        <v>4500</v>
      </c>
      <c r="Y157" s="100">
        <f>V157*O157</f>
        <v>25</v>
      </c>
      <c r="Z157" s="100">
        <f>V157/N157</f>
        <v>0.125</v>
      </c>
      <c r="AA157" s="118">
        <f>V157*M157</f>
        <v>28.5</v>
      </c>
      <c r="AB157" s="102">
        <f>V157*((P157*Q157*R157/1000000000))</f>
        <v>0.16646</v>
      </c>
      <c r="AC157" s="100">
        <f>S157/K157</f>
        <v>180</v>
      </c>
    </row>
    <row r="158" spans="1:29" s="112" customFormat="1" ht="33.75">
      <c r="A158" s="113"/>
      <c r="B158" s="113" t="s">
        <v>25</v>
      </c>
      <c r="C158" s="151" t="s">
        <v>28</v>
      </c>
      <c r="D158" s="151" t="s">
        <v>28</v>
      </c>
      <c r="E158" s="159">
        <v>4700028941342</v>
      </c>
      <c r="F158" s="159"/>
      <c r="G158" s="159" t="s">
        <v>252</v>
      </c>
      <c r="H158" s="159"/>
      <c r="I158" s="93" t="s">
        <v>186</v>
      </c>
      <c r="J158" s="94" t="s">
        <v>189</v>
      </c>
      <c r="K158" s="113">
        <v>5</v>
      </c>
      <c r="L158" s="113"/>
      <c r="M158" s="113">
        <f t="shared" ref="M158:M162" si="229">K158+0.7</f>
        <v>5.7</v>
      </c>
      <c r="N158" s="113">
        <v>40</v>
      </c>
      <c r="O158" s="113">
        <v>5</v>
      </c>
      <c r="P158" s="113">
        <v>410</v>
      </c>
      <c r="Q158" s="113">
        <v>280</v>
      </c>
      <c r="R158" s="92">
        <v>290</v>
      </c>
      <c r="S158" s="160">
        <f t="shared" ref="S158:S162" si="230">180*K158</f>
        <v>900</v>
      </c>
      <c r="T158" s="114"/>
      <c r="U158" s="115">
        <f t="shared" ref="U158:U162" si="231">S158*(1-T158)</f>
        <v>900</v>
      </c>
      <c r="V158" s="116">
        <v>5</v>
      </c>
      <c r="W158" s="99">
        <f t="shared" ref="W158:W162" si="232">V158*S158</f>
        <v>4500</v>
      </c>
      <c r="X158" s="118">
        <f t="shared" ref="X158:X162" si="233">W158</f>
        <v>4500</v>
      </c>
      <c r="Y158" s="100">
        <f t="shared" ref="Y158:Y162" si="234">V158*O158</f>
        <v>25</v>
      </c>
      <c r="Z158" s="100">
        <f t="shared" ref="Z158:Z162" si="235">V158/N158</f>
        <v>0.125</v>
      </c>
      <c r="AA158" s="118">
        <f t="shared" ref="AA158:AA162" si="236">V158*M158</f>
        <v>28.5</v>
      </c>
      <c r="AB158" s="102">
        <f t="shared" ref="AB158:AB162" si="237">V158*((P158*Q158*R158/1000000000))</f>
        <v>0.16646</v>
      </c>
      <c r="AC158" s="100">
        <f t="shared" ref="AC158:AC162" si="238">S158/K158</f>
        <v>180</v>
      </c>
    </row>
    <row r="159" spans="1:29" s="112" customFormat="1" ht="33.75">
      <c r="A159" s="113"/>
      <c r="B159" s="113" t="s">
        <v>25</v>
      </c>
      <c r="C159" s="151" t="s">
        <v>28</v>
      </c>
      <c r="D159" s="151" t="s">
        <v>28</v>
      </c>
      <c r="E159" s="159">
        <v>4700028941335</v>
      </c>
      <c r="F159" s="159"/>
      <c r="G159" s="159" t="s">
        <v>252</v>
      </c>
      <c r="H159" s="159"/>
      <c r="I159" s="93" t="s">
        <v>186</v>
      </c>
      <c r="J159" s="94" t="s">
        <v>190</v>
      </c>
      <c r="K159" s="113">
        <v>5</v>
      </c>
      <c r="L159" s="113"/>
      <c r="M159" s="113">
        <f t="shared" si="229"/>
        <v>5.7</v>
      </c>
      <c r="N159" s="113">
        <v>40</v>
      </c>
      <c r="O159" s="113">
        <v>5</v>
      </c>
      <c r="P159" s="113">
        <v>410</v>
      </c>
      <c r="Q159" s="113">
        <v>280</v>
      </c>
      <c r="R159" s="92">
        <v>290</v>
      </c>
      <c r="S159" s="160">
        <f t="shared" si="230"/>
        <v>900</v>
      </c>
      <c r="T159" s="114"/>
      <c r="U159" s="115">
        <f t="shared" si="231"/>
        <v>900</v>
      </c>
      <c r="V159" s="116">
        <v>5</v>
      </c>
      <c r="W159" s="99">
        <f t="shared" si="232"/>
        <v>4500</v>
      </c>
      <c r="X159" s="118">
        <f t="shared" si="233"/>
        <v>4500</v>
      </c>
      <c r="Y159" s="100">
        <f t="shared" si="234"/>
        <v>25</v>
      </c>
      <c r="Z159" s="100">
        <f t="shared" si="235"/>
        <v>0.125</v>
      </c>
      <c r="AA159" s="118">
        <f t="shared" si="236"/>
        <v>28.5</v>
      </c>
      <c r="AB159" s="102">
        <f t="shared" si="237"/>
        <v>0.16646</v>
      </c>
      <c r="AC159" s="100">
        <f t="shared" si="238"/>
        <v>180</v>
      </c>
    </row>
    <row r="160" spans="1:29" s="112" customFormat="1" ht="33.75">
      <c r="A160" s="113"/>
      <c r="B160" s="113" t="s">
        <v>25</v>
      </c>
      <c r="C160" s="151" t="s">
        <v>28</v>
      </c>
      <c r="D160" s="151" t="s">
        <v>28</v>
      </c>
      <c r="E160" s="159">
        <v>4700028941366</v>
      </c>
      <c r="F160" s="159"/>
      <c r="G160" s="159" t="s">
        <v>252</v>
      </c>
      <c r="H160" s="159"/>
      <c r="I160" s="93" t="s">
        <v>186</v>
      </c>
      <c r="J160" s="94" t="s">
        <v>191</v>
      </c>
      <c r="K160" s="113">
        <v>5</v>
      </c>
      <c r="L160" s="113"/>
      <c r="M160" s="113">
        <f t="shared" si="229"/>
        <v>5.7</v>
      </c>
      <c r="N160" s="113">
        <v>40</v>
      </c>
      <c r="O160" s="113">
        <v>5</v>
      </c>
      <c r="P160" s="113">
        <v>410</v>
      </c>
      <c r="Q160" s="113">
        <v>280</v>
      </c>
      <c r="R160" s="92">
        <v>290</v>
      </c>
      <c r="S160" s="160">
        <f t="shared" si="230"/>
        <v>900</v>
      </c>
      <c r="T160" s="114"/>
      <c r="U160" s="115">
        <f t="shared" si="231"/>
        <v>900</v>
      </c>
      <c r="V160" s="116">
        <v>5</v>
      </c>
      <c r="W160" s="99">
        <f t="shared" si="232"/>
        <v>4500</v>
      </c>
      <c r="X160" s="118">
        <f t="shared" si="233"/>
        <v>4500</v>
      </c>
      <c r="Y160" s="100">
        <f t="shared" si="234"/>
        <v>25</v>
      </c>
      <c r="Z160" s="100">
        <f t="shared" si="235"/>
        <v>0.125</v>
      </c>
      <c r="AA160" s="118">
        <f t="shared" si="236"/>
        <v>28.5</v>
      </c>
      <c r="AB160" s="102">
        <f t="shared" si="237"/>
        <v>0.16646</v>
      </c>
      <c r="AC160" s="100">
        <f t="shared" si="238"/>
        <v>180</v>
      </c>
    </row>
    <row r="161" spans="1:29" s="112" customFormat="1" ht="33.75">
      <c r="A161" s="113"/>
      <c r="B161" s="113" t="s">
        <v>25</v>
      </c>
      <c r="C161" s="151" t="s">
        <v>28</v>
      </c>
      <c r="D161" s="151" t="s">
        <v>28</v>
      </c>
      <c r="E161" s="159">
        <v>4700028941373</v>
      </c>
      <c r="F161" s="159"/>
      <c r="G161" s="159" t="s">
        <v>252</v>
      </c>
      <c r="H161" s="159"/>
      <c r="I161" s="93" t="s">
        <v>186</v>
      </c>
      <c r="J161" s="94" t="s">
        <v>192</v>
      </c>
      <c r="K161" s="113">
        <v>5</v>
      </c>
      <c r="L161" s="113"/>
      <c r="M161" s="113">
        <f t="shared" si="229"/>
        <v>5.7</v>
      </c>
      <c r="N161" s="113">
        <v>40</v>
      </c>
      <c r="O161" s="113">
        <v>5</v>
      </c>
      <c r="P161" s="113">
        <v>410</v>
      </c>
      <c r="Q161" s="113">
        <v>280</v>
      </c>
      <c r="R161" s="92">
        <v>290</v>
      </c>
      <c r="S161" s="160">
        <f t="shared" si="230"/>
        <v>900</v>
      </c>
      <c r="T161" s="114"/>
      <c r="U161" s="115">
        <f t="shared" si="231"/>
        <v>900</v>
      </c>
      <c r="V161" s="116">
        <v>5</v>
      </c>
      <c r="W161" s="99">
        <f t="shared" si="232"/>
        <v>4500</v>
      </c>
      <c r="X161" s="118">
        <f t="shared" si="233"/>
        <v>4500</v>
      </c>
      <c r="Y161" s="100">
        <f t="shared" si="234"/>
        <v>25</v>
      </c>
      <c r="Z161" s="100">
        <f t="shared" si="235"/>
        <v>0.125</v>
      </c>
      <c r="AA161" s="118">
        <f t="shared" si="236"/>
        <v>28.5</v>
      </c>
      <c r="AB161" s="102">
        <f t="shared" si="237"/>
        <v>0.16646</v>
      </c>
      <c r="AC161" s="100">
        <f t="shared" si="238"/>
        <v>180</v>
      </c>
    </row>
    <row r="162" spans="1:29" s="112" customFormat="1" ht="33.75">
      <c r="A162" s="113"/>
      <c r="B162" s="113" t="s">
        <v>25</v>
      </c>
      <c r="C162" s="151" t="s">
        <v>28</v>
      </c>
      <c r="D162" s="151" t="s">
        <v>28</v>
      </c>
      <c r="E162" s="159">
        <v>4700028941328</v>
      </c>
      <c r="F162" s="159"/>
      <c r="G162" s="159" t="s">
        <v>252</v>
      </c>
      <c r="H162" s="159"/>
      <c r="I162" s="93" t="s">
        <v>186</v>
      </c>
      <c r="J162" s="94" t="s">
        <v>193</v>
      </c>
      <c r="K162" s="113">
        <v>5</v>
      </c>
      <c r="L162" s="113"/>
      <c r="M162" s="113">
        <f t="shared" si="229"/>
        <v>5.7</v>
      </c>
      <c r="N162" s="113">
        <v>40</v>
      </c>
      <c r="O162" s="113">
        <v>5</v>
      </c>
      <c r="P162" s="113">
        <v>410</v>
      </c>
      <c r="Q162" s="113">
        <v>280</v>
      </c>
      <c r="R162" s="92">
        <v>290</v>
      </c>
      <c r="S162" s="160">
        <f t="shared" si="230"/>
        <v>900</v>
      </c>
      <c r="T162" s="114"/>
      <c r="U162" s="115">
        <f t="shared" si="231"/>
        <v>900</v>
      </c>
      <c r="V162" s="116">
        <v>5</v>
      </c>
      <c r="W162" s="99">
        <f t="shared" si="232"/>
        <v>4500</v>
      </c>
      <c r="X162" s="118">
        <f t="shared" si="233"/>
        <v>4500</v>
      </c>
      <c r="Y162" s="100">
        <f t="shared" si="234"/>
        <v>25</v>
      </c>
      <c r="Z162" s="100">
        <f t="shared" si="235"/>
        <v>0.125</v>
      </c>
      <c r="AA162" s="118">
        <f t="shared" si="236"/>
        <v>28.5</v>
      </c>
      <c r="AB162" s="102">
        <f t="shared" si="237"/>
        <v>0.16646</v>
      </c>
      <c r="AC162" s="100">
        <f t="shared" si="238"/>
        <v>180</v>
      </c>
    </row>
    <row r="163" spans="1:29">
      <c r="A163" s="173" t="s">
        <v>176</v>
      </c>
      <c r="B163" s="173"/>
      <c r="C163" s="173"/>
      <c r="D163" s="173"/>
      <c r="E163" s="173"/>
      <c r="F163" s="173"/>
      <c r="G163" s="173"/>
      <c r="H163" s="173"/>
      <c r="I163" s="173"/>
      <c r="J163" s="173"/>
      <c r="K163" s="146"/>
      <c r="L163" s="146"/>
      <c r="M163" s="146"/>
      <c r="N163" s="146"/>
      <c r="O163" s="146"/>
      <c r="P163" s="146"/>
      <c r="Q163" s="146"/>
      <c r="R163" s="146"/>
      <c r="S163" s="146"/>
      <c r="T163" s="147"/>
      <c r="U163" s="148"/>
      <c r="V163" s="153">
        <f t="shared" ref="V163:AC163" si="239">SUM(V157:V162)</f>
        <v>30</v>
      </c>
      <c r="W163" s="154">
        <f t="shared" si="239"/>
        <v>27000</v>
      </c>
      <c r="X163" s="155">
        <f t="shared" si="239"/>
        <v>27000</v>
      </c>
      <c r="Y163" s="155">
        <f t="shared" si="239"/>
        <v>150</v>
      </c>
      <c r="Z163" s="155">
        <f t="shared" si="239"/>
        <v>0.75</v>
      </c>
      <c r="AA163" s="155">
        <f t="shared" si="239"/>
        <v>171</v>
      </c>
      <c r="AB163" s="156">
        <f t="shared" si="239"/>
        <v>0.99876000000000009</v>
      </c>
      <c r="AC163" s="155">
        <f t="shared" si="239"/>
        <v>1080</v>
      </c>
    </row>
    <row r="164" spans="1:29" s="112" customFormat="1" ht="33.75">
      <c r="A164" s="103"/>
      <c r="B164" s="103" t="s">
        <v>41</v>
      </c>
      <c r="C164" s="157" t="s">
        <v>28</v>
      </c>
      <c r="D164" s="157" t="s">
        <v>28</v>
      </c>
      <c r="E164" s="104">
        <v>4700028941410</v>
      </c>
      <c r="F164" s="104"/>
      <c r="G164" s="104" t="s">
        <v>252</v>
      </c>
      <c r="H164" s="104"/>
      <c r="I164" s="104" t="s">
        <v>186</v>
      </c>
      <c r="J164" s="105" t="s">
        <v>194</v>
      </c>
      <c r="K164" s="103">
        <v>0.5</v>
      </c>
      <c r="L164" s="103">
        <v>9</v>
      </c>
      <c r="M164" s="103">
        <f>K164*L164+0.7</f>
        <v>5.2</v>
      </c>
      <c r="N164" s="103">
        <v>40</v>
      </c>
      <c r="O164" s="103">
        <f>L164*K164</f>
        <v>4.5</v>
      </c>
      <c r="P164" s="103">
        <v>410</v>
      </c>
      <c r="Q164" s="103">
        <v>280</v>
      </c>
      <c r="R164" s="103">
        <v>290</v>
      </c>
      <c r="S164" s="158">
        <f>190/2</f>
        <v>95</v>
      </c>
      <c r="T164" s="106"/>
      <c r="U164" s="107">
        <f>(S164*L164)*(1-T164)</f>
        <v>855</v>
      </c>
      <c r="V164" s="108">
        <v>5</v>
      </c>
      <c r="W164" s="109">
        <f>V164*U164</f>
        <v>4275</v>
      </c>
      <c r="X164" s="110">
        <f t="shared" ref="X164:X169" si="240">V164*U164</f>
        <v>4275</v>
      </c>
      <c r="Y164" s="110">
        <f>V164*O164</f>
        <v>22.5</v>
      </c>
      <c r="Z164" s="110">
        <f t="shared" ref="Z164:Z169" si="241">V164/N164</f>
        <v>0.125</v>
      </c>
      <c r="AA164" s="110">
        <f t="shared" ref="AA164:AA169" si="242">V164*M164</f>
        <v>26</v>
      </c>
      <c r="AB164" s="111">
        <f t="shared" ref="AB164:AB169" si="243">V164*((P164*Q164*R164/1000000000))</f>
        <v>0.16646</v>
      </c>
      <c r="AC164" s="110">
        <f>S164/K164</f>
        <v>190</v>
      </c>
    </row>
    <row r="165" spans="1:29" s="112" customFormat="1" ht="33.75">
      <c r="A165" s="103"/>
      <c r="B165" s="103" t="s">
        <v>41</v>
      </c>
      <c r="C165" s="157" t="s">
        <v>28</v>
      </c>
      <c r="D165" s="157" t="s">
        <v>28</v>
      </c>
      <c r="E165" s="104">
        <v>4700028941403</v>
      </c>
      <c r="F165" s="104"/>
      <c r="G165" s="104" t="s">
        <v>252</v>
      </c>
      <c r="H165" s="104"/>
      <c r="I165" s="104" t="s">
        <v>186</v>
      </c>
      <c r="J165" s="105" t="s">
        <v>195</v>
      </c>
      <c r="K165" s="103">
        <v>0.5</v>
      </c>
      <c r="L165" s="103">
        <v>9</v>
      </c>
      <c r="M165" s="103">
        <f t="shared" ref="M165:M169" si="244">K165*L165+0.7</f>
        <v>5.2</v>
      </c>
      <c r="N165" s="103">
        <v>40</v>
      </c>
      <c r="O165" s="103">
        <f t="shared" ref="O165:O169" si="245">L165*K165</f>
        <v>4.5</v>
      </c>
      <c r="P165" s="103">
        <v>410</v>
      </c>
      <c r="Q165" s="103">
        <v>280</v>
      </c>
      <c r="R165" s="103">
        <v>290</v>
      </c>
      <c r="S165" s="158">
        <f t="shared" ref="S165:S169" si="246">190/2</f>
        <v>95</v>
      </c>
      <c r="T165" s="106"/>
      <c r="U165" s="107">
        <f t="shared" ref="U165:U169" si="247">(S165*L165)*(1-T165)</f>
        <v>855</v>
      </c>
      <c r="V165" s="108">
        <v>5</v>
      </c>
      <c r="W165" s="109">
        <f t="shared" ref="W165:W169" si="248">V165*U165</f>
        <v>4275</v>
      </c>
      <c r="X165" s="110">
        <f t="shared" si="240"/>
        <v>4275</v>
      </c>
      <c r="Y165" s="110">
        <f t="shared" ref="Y165:Y169" si="249">V165*O165</f>
        <v>22.5</v>
      </c>
      <c r="Z165" s="110">
        <f t="shared" si="241"/>
        <v>0.125</v>
      </c>
      <c r="AA165" s="110">
        <f t="shared" si="242"/>
        <v>26</v>
      </c>
      <c r="AB165" s="111">
        <f t="shared" si="243"/>
        <v>0.16646</v>
      </c>
      <c r="AC165" s="110">
        <f t="shared" ref="AC165:AC169" si="250">S165/K165</f>
        <v>190</v>
      </c>
    </row>
    <row r="166" spans="1:29" s="112" customFormat="1" ht="33.75">
      <c r="A166" s="103"/>
      <c r="B166" s="103" t="s">
        <v>41</v>
      </c>
      <c r="C166" s="157" t="s">
        <v>28</v>
      </c>
      <c r="D166" s="157" t="s">
        <v>28</v>
      </c>
      <c r="E166" s="104">
        <v>4700028941397</v>
      </c>
      <c r="F166" s="104"/>
      <c r="G166" s="104" t="s">
        <v>252</v>
      </c>
      <c r="H166" s="104"/>
      <c r="I166" s="104" t="s">
        <v>186</v>
      </c>
      <c r="J166" s="105" t="s">
        <v>196</v>
      </c>
      <c r="K166" s="103">
        <v>0.5</v>
      </c>
      <c r="L166" s="103">
        <v>9</v>
      </c>
      <c r="M166" s="103">
        <f t="shared" si="244"/>
        <v>5.2</v>
      </c>
      <c r="N166" s="103">
        <v>40</v>
      </c>
      <c r="O166" s="103">
        <f t="shared" si="245"/>
        <v>4.5</v>
      </c>
      <c r="P166" s="103">
        <v>410</v>
      </c>
      <c r="Q166" s="103">
        <v>280</v>
      </c>
      <c r="R166" s="103">
        <v>290</v>
      </c>
      <c r="S166" s="158">
        <f t="shared" si="246"/>
        <v>95</v>
      </c>
      <c r="T166" s="106"/>
      <c r="U166" s="107">
        <f t="shared" si="247"/>
        <v>855</v>
      </c>
      <c r="V166" s="108">
        <v>5</v>
      </c>
      <c r="W166" s="109">
        <f t="shared" si="248"/>
        <v>4275</v>
      </c>
      <c r="X166" s="110">
        <f t="shared" si="240"/>
        <v>4275</v>
      </c>
      <c r="Y166" s="110">
        <f t="shared" si="249"/>
        <v>22.5</v>
      </c>
      <c r="Z166" s="110">
        <f t="shared" si="241"/>
        <v>0.125</v>
      </c>
      <c r="AA166" s="110">
        <f t="shared" si="242"/>
        <v>26</v>
      </c>
      <c r="AB166" s="111">
        <f t="shared" si="243"/>
        <v>0.16646</v>
      </c>
      <c r="AC166" s="110">
        <f t="shared" si="250"/>
        <v>190</v>
      </c>
    </row>
    <row r="167" spans="1:29" s="112" customFormat="1" ht="33.75">
      <c r="A167" s="103"/>
      <c r="B167" s="103" t="s">
        <v>41</v>
      </c>
      <c r="C167" s="157" t="s">
        <v>28</v>
      </c>
      <c r="D167" s="157" t="s">
        <v>28</v>
      </c>
      <c r="E167" s="104">
        <v>4700028941427</v>
      </c>
      <c r="F167" s="104"/>
      <c r="G167" s="104" t="s">
        <v>252</v>
      </c>
      <c r="H167" s="104"/>
      <c r="I167" s="104" t="s">
        <v>186</v>
      </c>
      <c r="J167" s="105" t="s">
        <v>197</v>
      </c>
      <c r="K167" s="103">
        <v>0.5</v>
      </c>
      <c r="L167" s="103">
        <v>9</v>
      </c>
      <c r="M167" s="103">
        <f t="shared" si="244"/>
        <v>5.2</v>
      </c>
      <c r="N167" s="103">
        <v>40</v>
      </c>
      <c r="O167" s="103">
        <f t="shared" si="245"/>
        <v>4.5</v>
      </c>
      <c r="P167" s="103">
        <v>410</v>
      </c>
      <c r="Q167" s="103">
        <v>280</v>
      </c>
      <c r="R167" s="103">
        <v>290</v>
      </c>
      <c r="S167" s="158">
        <f t="shared" si="246"/>
        <v>95</v>
      </c>
      <c r="T167" s="106"/>
      <c r="U167" s="107">
        <f t="shared" si="247"/>
        <v>855</v>
      </c>
      <c r="V167" s="108">
        <v>5</v>
      </c>
      <c r="W167" s="109">
        <f t="shared" si="248"/>
        <v>4275</v>
      </c>
      <c r="X167" s="110">
        <f t="shared" si="240"/>
        <v>4275</v>
      </c>
      <c r="Y167" s="110">
        <f t="shared" si="249"/>
        <v>22.5</v>
      </c>
      <c r="Z167" s="110">
        <f t="shared" si="241"/>
        <v>0.125</v>
      </c>
      <c r="AA167" s="110">
        <f t="shared" si="242"/>
        <v>26</v>
      </c>
      <c r="AB167" s="111">
        <f t="shared" si="243"/>
        <v>0.16646</v>
      </c>
      <c r="AC167" s="110">
        <f t="shared" si="250"/>
        <v>190</v>
      </c>
    </row>
    <row r="168" spans="1:29" s="112" customFormat="1" ht="33.75">
      <c r="A168" s="103"/>
      <c r="B168" s="103" t="s">
        <v>41</v>
      </c>
      <c r="C168" s="157" t="s">
        <v>28</v>
      </c>
      <c r="D168" s="157" t="s">
        <v>28</v>
      </c>
      <c r="E168" s="104">
        <v>4700028941434</v>
      </c>
      <c r="F168" s="104"/>
      <c r="G168" s="104" t="s">
        <v>252</v>
      </c>
      <c r="H168" s="104"/>
      <c r="I168" s="104" t="s">
        <v>186</v>
      </c>
      <c r="J168" s="105" t="s">
        <v>198</v>
      </c>
      <c r="K168" s="103">
        <v>0.5</v>
      </c>
      <c r="L168" s="103">
        <v>9</v>
      </c>
      <c r="M168" s="103">
        <f t="shared" si="244"/>
        <v>5.2</v>
      </c>
      <c r="N168" s="103">
        <v>40</v>
      </c>
      <c r="O168" s="103">
        <f t="shared" si="245"/>
        <v>4.5</v>
      </c>
      <c r="P168" s="103">
        <v>410</v>
      </c>
      <c r="Q168" s="103">
        <v>280</v>
      </c>
      <c r="R168" s="103">
        <v>290</v>
      </c>
      <c r="S168" s="158">
        <f t="shared" si="246"/>
        <v>95</v>
      </c>
      <c r="T168" s="106"/>
      <c r="U168" s="107">
        <f t="shared" si="247"/>
        <v>855</v>
      </c>
      <c r="V168" s="108">
        <v>5</v>
      </c>
      <c r="W168" s="109">
        <f t="shared" si="248"/>
        <v>4275</v>
      </c>
      <c r="X168" s="110">
        <f t="shared" si="240"/>
        <v>4275</v>
      </c>
      <c r="Y168" s="110">
        <f t="shared" si="249"/>
        <v>22.5</v>
      </c>
      <c r="Z168" s="110">
        <f t="shared" si="241"/>
        <v>0.125</v>
      </c>
      <c r="AA168" s="110">
        <f t="shared" si="242"/>
        <v>26</v>
      </c>
      <c r="AB168" s="111">
        <f t="shared" si="243"/>
        <v>0.16646</v>
      </c>
      <c r="AC168" s="110">
        <f t="shared" si="250"/>
        <v>190</v>
      </c>
    </row>
    <row r="169" spans="1:29" s="112" customFormat="1" ht="33.75">
      <c r="A169" s="103"/>
      <c r="B169" s="103" t="s">
        <v>41</v>
      </c>
      <c r="C169" s="157" t="s">
        <v>28</v>
      </c>
      <c r="D169" s="157" t="s">
        <v>28</v>
      </c>
      <c r="E169" s="104">
        <v>4700028941380</v>
      </c>
      <c r="F169" s="104"/>
      <c r="G169" s="104" t="s">
        <v>252</v>
      </c>
      <c r="H169" s="104"/>
      <c r="I169" s="104" t="s">
        <v>186</v>
      </c>
      <c r="J169" s="105" t="s">
        <v>199</v>
      </c>
      <c r="K169" s="103">
        <v>0.5</v>
      </c>
      <c r="L169" s="103">
        <v>9</v>
      </c>
      <c r="M169" s="103">
        <f t="shared" si="244"/>
        <v>5.2</v>
      </c>
      <c r="N169" s="103">
        <v>40</v>
      </c>
      <c r="O169" s="103">
        <f t="shared" si="245"/>
        <v>4.5</v>
      </c>
      <c r="P169" s="103">
        <v>410</v>
      </c>
      <c r="Q169" s="103">
        <v>280</v>
      </c>
      <c r="R169" s="103">
        <v>290</v>
      </c>
      <c r="S169" s="158">
        <f t="shared" si="246"/>
        <v>95</v>
      </c>
      <c r="T169" s="106"/>
      <c r="U169" s="107">
        <f t="shared" si="247"/>
        <v>855</v>
      </c>
      <c r="V169" s="108">
        <v>5</v>
      </c>
      <c r="W169" s="109">
        <f t="shared" si="248"/>
        <v>4275</v>
      </c>
      <c r="X169" s="110">
        <f t="shared" si="240"/>
        <v>4275</v>
      </c>
      <c r="Y169" s="110">
        <f t="shared" si="249"/>
        <v>22.5</v>
      </c>
      <c r="Z169" s="110">
        <f t="shared" si="241"/>
        <v>0.125</v>
      </c>
      <c r="AA169" s="110">
        <f t="shared" si="242"/>
        <v>26</v>
      </c>
      <c r="AB169" s="111">
        <f t="shared" si="243"/>
        <v>0.16646</v>
      </c>
      <c r="AC169" s="110">
        <f t="shared" si="250"/>
        <v>190</v>
      </c>
    </row>
    <row r="170" spans="1:29" ht="12" thickBot="1">
      <c r="A170" s="173"/>
      <c r="B170" s="173"/>
      <c r="C170" s="173"/>
      <c r="D170" s="173"/>
      <c r="E170" s="173"/>
      <c r="F170" s="173"/>
      <c r="G170" s="173"/>
      <c r="H170" s="173"/>
      <c r="I170" s="173"/>
      <c r="J170" s="173"/>
      <c r="K170" s="146"/>
      <c r="L170" s="146"/>
      <c r="M170" s="146"/>
      <c r="N170" s="146"/>
      <c r="O170" s="146"/>
      <c r="P170" s="146"/>
      <c r="Q170" s="146"/>
      <c r="R170" s="146"/>
      <c r="S170" s="146"/>
      <c r="T170" s="147"/>
      <c r="U170" s="148"/>
      <c r="V170" s="172">
        <f t="shared" ref="V170:AC170" si="251">SUM(V164:V169)</f>
        <v>30</v>
      </c>
      <c r="W170" s="154">
        <f t="shared" si="251"/>
        <v>25650</v>
      </c>
      <c r="X170" s="155">
        <f t="shared" si="251"/>
        <v>25650</v>
      </c>
      <c r="Y170" s="155">
        <f t="shared" si="251"/>
        <v>135</v>
      </c>
      <c r="Z170" s="155">
        <f t="shared" si="251"/>
        <v>0.75</v>
      </c>
      <c r="AA170" s="155">
        <f t="shared" si="251"/>
        <v>156</v>
      </c>
      <c r="AB170" s="156">
        <f t="shared" si="251"/>
        <v>0.99876000000000009</v>
      </c>
      <c r="AC170" s="155">
        <f t="shared" si="251"/>
        <v>1140</v>
      </c>
    </row>
    <row r="172" spans="1:29">
      <c r="U172" s="88" t="s">
        <v>200</v>
      </c>
      <c r="V172" s="89">
        <f t="shared" ref="V172:AB172" si="252">V170+V163+V156+V154+V151+V148+V145+V142+V140+V132+V124+V116+V108+V106+V98+V90+V82+V74+V72+V64+V56+V48+V40+V31+V23+V15</f>
        <v>870</v>
      </c>
      <c r="W172" s="89">
        <f t="shared" si="252"/>
        <v>3134875</v>
      </c>
      <c r="X172" s="89">
        <f t="shared" si="252"/>
        <v>3134875</v>
      </c>
      <c r="Y172" s="89">
        <f t="shared" si="252"/>
        <v>10760</v>
      </c>
      <c r="Z172" s="89">
        <f t="shared" si="252"/>
        <v>25.5</v>
      </c>
      <c r="AA172" s="89">
        <f t="shared" si="252"/>
        <v>11279</v>
      </c>
      <c r="AB172" s="89">
        <f t="shared" si="252"/>
        <v>37.582740000000001</v>
      </c>
    </row>
  </sheetData>
  <mergeCells count="40">
    <mergeCell ref="A23:J23"/>
    <mergeCell ref="A1:D1"/>
    <mergeCell ref="J1:AB1"/>
    <mergeCell ref="A2:D2"/>
    <mergeCell ref="J2:N2"/>
    <mergeCell ref="P2:R5"/>
    <mergeCell ref="S2:AB2"/>
    <mergeCell ref="A3:D3"/>
    <mergeCell ref="J3:N3"/>
    <mergeCell ref="S3:AB5"/>
    <mergeCell ref="A4:D4"/>
    <mergeCell ref="J4:N4"/>
    <mergeCell ref="A5:D5"/>
    <mergeCell ref="J5:N5"/>
    <mergeCell ref="A7:J7"/>
    <mergeCell ref="A15:J15"/>
    <mergeCell ref="A108:J108"/>
    <mergeCell ref="A31:J31"/>
    <mergeCell ref="A40:J40"/>
    <mergeCell ref="A48:J48"/>
    <mergeCell ref="A56:J56"/>
    <mergeCell ref="A64:J64"/>
    <mergeCell ref="A72:J72"/>
    <mergeCell ref="A74:J74"/>
    <mergeCell ref="A82:J82"/>
    <mergeCell ref="A90:J90"/>
    <mergeCell ref="A98:J98"/>
    <mergeCell ref="A106:J106"/>
    <mergeCell ref="A170:J170"/>
    <mergeCell ref="A116:J116"/>
    <mergeCell ref="A124:J124"/>
    <mergeCell ref="A132:J132"/>
    <mergeCell ref="A140:J140"/>
    <mergeCell ref="A142:J142"/>
    <mergeCell ref="A145:J145"/>
    <mergeCell ref="A148:J148"/>
    <mergeCell ref="A151:J151"/>
    <mergeCell ref="A154:J154"/>
    <mergeCell ref="A156:J156"/>
    <mergeCell ref="A163:J16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Рубли</vt:lpstr>
      <vt:lpstr>Тенге</vt:lpstr>
      <vt:lpstr>Доллары США</vt:lpstr>
      <vt:lpstr>Сом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Асылбек Куменов</dc:creator>
  <dc:description/>
  <cp:lastModifiedBy>Асылбек Куменов</cp:lastModifiedBy>
  <cp:revision>1</cp:revision>
  <dcterms:created xsi:type="dcterms:W3CDTF">2006-09-28T05:33:49Z</dcterms:created>
  <dcterms:modified xsi:type="dcterms:W3CDTF">2024-12-06T06:38:51Z</dcterms:modified>
  <dc:language>ru-RU</dc:language>
</cp:coreProperties>
</file>